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Лист1" sheetId="1" r:id="rId1"/>
  </sheets>
  <definedNames>
    <definedName name="_xlnm.Print_Titles" localSheetId="0">'Лист1'!$4:$5</definedName>
    <definedName name="_xlnm.Print_Area" localSheetId="0">'Лист1'!$A$1:$G$238</definedName>
  </definedNames>
  <calcPr fullCalcOnLoad="1"/>
</workbook>
</file>

<file path=xl/sharedStrings.xml><?xml version="1.0" encoding="utf-8"?>
<sst xmlns="http://schemas.openxmlformats.org/spreadsheetml/2006/main" count="383" uniqueCount="302">
  <si>
    <t>Код</t>
  </si>
  <si>
    <t>Показник</t>
  </si>
  <si>
    <t>Інші субвенції</t>
  </si>
  <si>
    <t xml:space="preserve"> </t>
  </si>
  <si>
    <t>% виконання</t>
  </si>
  <si>
    <t>ДОХОДИ: загальний фонд</t>
  </si>
  <si>
    <t>Податкові надходження</t>
  </si>
  <si>
    <t>Єдиний податок</t>
  </si>
  <si>
    <t>Разом</t>
  </si>
  <si>
    <t>Неподаткові надходження</t>
  </si>
  <si>
    <t>Інші надходження</t>
  </si>
  <si>
    <t>Державне  мито</t>
  </si>
  <si>
    <t>Всього загальний фонд</t>
  </si>
  <si>
    <t>Дотації</t>
  </si>
  <si>
    <t>Всього доходів з дотацією</t>
  </si>
  <si>
    <t>Субвенції</t>
  </si>
  <si>
    <t>Субвенція з держ.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</si>
  <si>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Субвенція з державного бюджету місцевим бюджетам на надання пільг ветеранам з послуг зв'язку та інших передбачених законодавством пільг… та компенсацію за пільговий проїзд окремих категорії громадян</t>
  </si>
  <si>
    <t>Субвенція з держ.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</si>
  <si>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</si>
  <si>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Всього доходів загального фонду</t>
  </si>
  <si>
    <t>ДОХОДИ:спеціальний фонд</t>
  </si>
  <si>
    <t>Надходження коштів від відшкодування втрат с/г і лісогосподарського виробництва</t>
  </si>
  <si>
    <t>Власні надходження бюджетних установ</t>
  </si>
  <si>
    <t>Цільові фонди</t>
  </si>
  <si>
    <t>Надходження від продажу землі</t>
  </si>
  <si>
    <t>Разом доходів спеціального фонду</t>
  </si>
  <si>
    <t>Всього спеціальний фонд</t>
  </si>
  <si>
    <t>в тому числі бюджет розвитку</t>
  </si>
  <si>
    <t>Довідка</t>
  </si>
  <si>
    <t>План на рік затверджений місцевими радами</t>
  </si>
  <si>
    <t xml:space="preserve">до плану на рік, затвердж.місц.радами </t>
  </si>
  <si>
    <t>Податок на доходи фізичних осіб</t>
  </si>
  <si>
    <t>Податок на прибуток підприємств та фінансових установ комунальної власності</t>
  </si>
  <si>
    <t>Адміністративні штрафи та інші санкції</t>
  </si>
  <si>
    <t>Екологічний податок</t>
  </si>
  <si>
    <t>Грошові стягнення за шкоду, заподіяну порушенням законодавства про охорону навколишнього природного середовища внаслідок господарської діяльності</t>
  </si>
  <si>
    <t>грн.</t>
  </si>
  <si>
    <t>ВИДАТКИ: загальний фонд</t>
  </si>
  <si>
    <t>Державне управління</t>
  </si>
  <si>
    <t>60000</t>
  </si>
  <si>
    <t>Правоохоронна діяльність та забезпечення безпеки держави</t>
  </si>
  <si>
    <t>Освіта</t>
  </si>
  <si>
    <t>Охорона здоров`я</t>
  </si>
  <si>
    <t>Соціальний захист та соціальне забезпечення</t>
  </si>
  <si>
    <t>Інші видатки на соціальний захист населення</t>
  </si>
  <si>
    <t>Програми і заходи центрів соціальних служб для сім`ї, дітей та молоді</t>
  </si>
  <si>
    <t>Житлово-комунальне господарство</t>
  </si>
  <si>
    <t>Культура і мистецтво</t>
  </si>
  <si>
    <t>Фізична культура і спорт</t>
  </si>
  <si>
    <t>Будівництво</t>
  </si>
  <si>
    <t>Розробка схем та проектних рішень масового застосування</t>
  </si>
  <si>
    <t>Транспорт, дорожнє господарство, зв`язок, телекомунікації та інформатика</t>
  </si>
  <si>
    <t>Компенсаційні виплати на пільговий проїзд автомобільним транспортом окремим категоріям громадян</t>
  </si>
  <si>
    <t>Інші послуги, пов`язані з економічною діяльністю</t>
  </si>
  <si>
    <t>250000</t>
  </si>
  <si>
    <t>Видатки, не віднесені до основних груп</t>
  </si>
  <si>
    <t>Резервний фонд</t>
  </si>
  <si>
    <t>250404</t>
  </si>
  <si>
    <t>Інші видатки</t>
  </si>
  <si>
    <t xml:space="preserve">Усього </t>
  </si>
  <si>
    <t>ВИДАТКИ: спеціальний фонд</t>
  </si>
  <si>
    <t>Сільське і лісове господарство, рибне господарство та мисливство</t>
  </si>
  <si>
    <t>Програми в галузі сільського господарства, лісового господарства, рибальства та мисливства</t>
  </si>
  <si>
    <t>240601</t>
  </si>
  <si>
    <t>Охорона та раціональне використання природних ресурсів</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</si>
  <si>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</si>
  <si>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</si>
  <si>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Надходження коштів пайової участі у розвитку інфраструктури населеного пункту</t>
  </si>
  <si>
    <t>Кошти від відчуження майна, що перебуває в комунальній власності</t>
  </si>
  <si>
    <t>Місцева пожежна охорона</t>
  </si>
  <si>
    <t>Інші освітні програми</t>
  </si>
  <si>
    <t>Бібліотеки</t>
  </si>
  <si>
    <t>Музеї і виставки</t>
  </si>
  <si>
    <t>Інші культурно-освітні заклади та заходи</t>
  </si>
  <si>
    <t>Утримання апарату управління громадських фізкультурно-спортивних організацій (ФСТ"Колос")</t>
  </si>
  <si>
    <t>до плану на рік, затвердженого місцевими радами з урахуванням змін</t>
  </si>
  <si>
    <t>План на рік затверджений місцевими радами з урахуванням змін</t>
  </si>
  <si>
    <t>Школи естетичного виховання дітей</t>
  </si>
  <si>
    <t>250380</t>
  </si>
  <si>
    <t>Проведення навчально-тренувальних зборів і змагань з неолімпійських видів спорту</t>
  </si>
  <si>
    <t>Благоустрій міст, сіл, селищ</t>
  </si>
  <si>
    <t>120000</t>
  </si>
  <si>
    <t>Засоби масової інформації</t>
  </si>
  <si>
    <t>120201</t>
  </si>
  <si>
    <t>Періодичні видання (газети та журнали)</t>
  </si>
  <si>
    <t>Субвенція з місцевого бюджету державному бюджету на виконання програм соціально-економічного та культурного розвитку регіонів</t>
  </si>
  <si>
    <t>Субвенція на утримання об'єктів спільного користування чи ліквідацію негативних наслідків діяльності об'єктів спільного користування</t>
  </si>
  <si>
    <t>250344</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</si>
  <si>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</si>
  <si>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 для видобування корисних копалин місцевого значення</t>
  </si>
  <si>
    <t>Акцизний податок з реалізації суб'єктами господарювання роздрібної торгівлі підакцизних товарів</t>
  </si>
  <si>
    <t>Податок на майно</t>
  </si>
  <si>
    <t>Туристичний збір</t>
  </si>
  <si>
    <t>Збір за провадження деяких видів підприємницької діяльності, що справлявся до 1 січня 2015 року</t>
  </si>
  <si>
    <t>Плата за розміщення тимчасово вільних коштів місцевих бюджетів</t>
  </si>
  <si>
    <t>Надходження від орендної плати за користування цілісним майновим комплексом та іншим майном, що перебуває в комунальній власності</t>
  </si>
  <si>
    <t>Орендна плата за водні об'єкти (їх частини), що надаються в користування на умовах орендирайонними адміністраціями, місцевими радами</t>
  </si>
  <si>
    <t>Базова дотація</t>
  </si>
  <si>
    <t>Субвенція з державного бюджету місцевим бюджетам на виплату допомог сім'ям з дітьми, малозабезпеченим сім'ям, інвалідам з дитинства, дітям-інвалідам та тимчасової державної допомоги дітям та допомоги по догляду за інвалідами 1 чи 2 групи внаслідок психічного розладу</t>
  </si>
  <si>
    <t>Лікарні</t>
  </si>
  <si>
    <t>Освітня субвенція з державного бюджету місцевим бюджетам</t>
  </si>
  <si>
    <t>Медична субвенція з державного бюджету місцевим бюджетам</t>
  </si>
  <si>
    <t>Частина чистого прибутку комунальних унітарних підприємств, що вилучається до відповідного місцевого бюджету</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</si>
  <si>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</si>
  <si>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на утримання об`єктів спільного користування чи ліквідацію негативних наслідків діяльності об`єктів спільного користування</t>
  </si>
  <si>
    <t>250324</t>
  </si>
  <si>
    <t>Субвенція іншим бюджетам на виконання інвестиційних проектів</t>
  </si>
  <si>
    <t>Організація та проведення громадських робіт</t>
  </si>
  <si>
    <t>Охорона навколишнього природного середовища та ядерна безпека</t>
  </si>
  <si>
    <t>Охорона і раціональне використання водних ресурсів</t>
  </si>
  <si>
    <t>Адміністративний збір за проведення державної реєстрації юридичних осіб, фізичних осіб -підприємців та громадських формувань</t>
  </si>
  <si>
    <t>Плата за надання іншихадміністративних послуг</t>
  </si>
  <si>
    <t>Додаткова дотація</t>
  </si>
  <si>
    <t>Адміністративні штрафи та штрафні санкції за порушення законодавства у сфері виробництва та обігу алкогольних напоїв та тютюнових виробів</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</si>
  <si>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грунтового покриву (родючого шару грунту) безспеціального дозволу; відшкодування збитків за погіршення якості грунтового покриву тощо та за неодержання доходів у зв'язку з тимчасовим невикористанням земельних ділянок</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</si>
  <si>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</si>
  <si>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</si>
  <si>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1010</t>
  </si>
  <si>
    <t>Дошкільна освіта</t>
  </si>
  <si>
    <t>1020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</si>
  <si>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</si>
  <si>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</si>
  <si>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</si>
  <si>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1090</t>
  </si>
  <si>
    <t>Надання позашкільної освіти позашкільними закладами освіти, заходи із позашкільної роботи з дітьми</t>
  </si>
  <si>
    <t>1150</t>
  </si>
  <si>
    <t>Підвищення кваліфікації, перепідготовка кадрів іншими закладами післядипломної освіти</t>
  </si>
  <si>
    <t>1170</t>
  </si>
  <si>
    <t>Методичне забезпечення діяльності навчальних закладів та інші заходи в галузі освіти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</si>
  <si>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</si>
  <si>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</si>
  <si>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</si>
  <si>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</si>
  <si>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</si>
  <si>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</si>
  <si>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1220</t>
  </si>
  <si>
    <t>1230</t>
  </si>
  <si>
    <t>Надання допомоги дітям-сиротам і дітям, позбавленим батьківського піклування, яким виповнюється 18 років</t>
  </si>
  <si>
    <t>2010</t>
  </si>
  <si>
    <t>Багатопрофільна стаціонарна медична допомога населенню</t>
  </si>
  <si>
    <t>2180</t>
  </si>
  <si>
    <t>Первинна медична допомога населенню</t>
  </si>
  <si>
    <t>2220</t>
  </si>
  <si>
    <t>Інші заходи в галузі охорони здоров`я</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</si>
  <si>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</si>
  <si>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</si>
  <si>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3012</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</si>
  <si>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</si>
  <si>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</si>
  <si>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</si>
  <si>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</si>
  <si>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</si>
  <si>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</si>
  <si>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</si>
  <si>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</si>
  <si>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</si>
  <si>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t>
  </si>
  <si>
    <t>3022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</si>
  <si>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</si>
  <si>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</si>
  <si>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</si>
  <si>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3024</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</si>
  <si>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</si>
  <si>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</si>
  <si>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</si>
  <si>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</si>
  <si>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3035</t>
  </si>
  <si>
    <t>3041</t>
  </si>
  <si>
    <t>Надання допомоги у зв`язку з вагітністю і пологами</t>
  </si>
  <si>
    <t>3042</t>
  </si>
  <si>
    <t>Надання допомоги до досягнення дитиною трирічного віку</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</si>
  <si>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</si>
  <si>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</si>
  <si>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</si>
  <si>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</si>
  <si>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</si>
  <si>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</si>
  <si>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</si>
  <si>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</si>
  <si>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</si>
  <si>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</si>
  <si>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</si>
  <si>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</si>
  <si>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</si>
  <si>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</si>
  <si>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</si>
  <si>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</si>
  <si>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3080</t>
  </si>
  <si>
    <t>Надання допомоги по догляду за інвалідами I чи II групи внаслідок психічного розладу</t>
  </si>
  <si>
    <t>3090</t>
  </si>
  <si>
    <t>Видатки на поховання учасників бойових дій та інвалідів війни</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</si>
  <si>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</si>
  <si>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</si>
  <si>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3131</t>
  </si>
  <si>
    <t>Центри соціальних служб для сім`ї, дітей та молоді</t>
  </si>
  <si>
    <t>3132</t>
  </si>
  <si>
    <t>3141</t>
  </si>
  <si>
    <t>Здійснення заходів та реалізація проектів на виконання Державної цільової соціальної програми `Молодь України`</t>
  </si>
  <si>
    <t>3143</t>
  </si>
  <si>
    <t>Інші заходи та заклади молодіжної політики</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</si>
  <si>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</si>
  <si>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</si>
  <si>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</si>
  <si>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</si>
  <si>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3182</t>
  </si>
  <si>
    <t>Компенсаційні виплати інвалідам на бензин, ремонт, технічне обслуговування автомобілів, мотоколясок і на транспортне обслуговування</t>
  </si>
  <si>
    <t>3202</t>
  </si>
  <si>
    <t>Надання фінансової підтримки громадським організаціям інвалідів і ветеранів, діяльність яких має соціальну спрямованість</t>
  </si>
  <si>
    <t>3240</t>
  </si>
  <si>
    <t>3400</t>
  </si>
  <si>
    <t>4060</t>
  </si>
  <si>
    <t>4070</t>
  </si>
  <si>
    <t>4090</t>
  </si>
  <si>
    <t>Палаци і будинки культури, клуби та інші заклади клубного типу</t>
  </si>
  <si>
    <t>4100</t>
  </si>
  <si>
    <t>4200</t>
  </si>
  <si>
    <t>5011</t>
  </si>
  <si>
    <t>Проведення навчально-тренувальних зборів і змагань з олімпійських видів спорту</t>
  </si>
  <si>
    <t>5012</t>
  </si>
  <si>
    <t>5031</t>
  </si>
  <si>
    <t>Утримання та навчально-тренувальна робота комунальних дитячо-юнацьких спортивних шкіл</t>
  </si>
  <si>
    <t>5053</t>
  </si>
  <si>
    <t>Фінансова підтримка на утримання місцевих осередків (рад) всеукраїнських організацій фізкультурно-спортивної спрямованості</t>
  </si>
  <si>
    <t>5062</t>
  </si>
  <si>
    <t>Підтримка спорту вищих досягнень та організацій, які здійснюють фізкультурно-спортивну діяльність в регіоні</t>
  </si>
  <si>
    <t>6060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</si>
  <si>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</si>
  <si>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</si>
  <si>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6650</t>
  </si>
  <si>
    <t>Утримання та розвиток інфраструктури доріг</t>
  </si>
  <si>
    <t>7010</t>
  </si>
  <si>
    <t>7310</t>
  </si>
  <si>
    <t>Проведення заходів із землеустрою</t>
  </si>
  <si>
    <t>8010</t>
  </si>
  <si>
    <t>8290</t>
  </si>
  <si>
    <t>8370</t>
  </si>
  <si>
    <t>8600</t>
  </si>
  <si>
    <t>8800</t>
  </si>
  <si>
    <t>0100</t>
  </si>
  <si>
    <t>6000</t>
  </si>
  <si>
    <t>6600</t>
  </si>
  <si>
    <t>7000</t>
  </si>
  <si>
    <t>7300</t>
  </si>
  <si>
    <t>8000</t>
  </si>
  <si>
    <t>6021</t>
  </si>
  <si>
    <t>Капітальний ремонт житлового фонду</t>
  </si>
  <si>
    <t>6310</t>
  </si>
  <si>
    <t>Реалізація заходів щодо інвестиційного розвитку території</t>
  </si>
  <si>
    <t>6410</t>
  </si>
  <si>
    <t>Реалізація інвестиційних проектів</t>
  </si>
  <si>
    <t>6430</t>
  </si>
  <si>
    <t>7330</t>
  </si>
  <si>
    <t>7470</t>
  </si>
  <si>
    <t>Внески до статутного капіталу суб`єктів господарювання</t>
  </si>
  <si>
    <t>7611</t>
  </si>
  <si>
    <t>9110</t>
  </si>
  <si>
    <t>9120</t>
  </si>
  <si>
    <t>Утилізація відходів</t>
  </si>
  <si>
    <t>9140</t>
  </si>
  <si>
    <t>Інша діяльність у сфері охорони навколишнього природного середовища</t>
  </si>
  <si>
    <t>9180</t>
  </si>
  <si>
    <t>7400</t>
  </si>
  <si>
    <t>7600</t>
  </si>
  <si>
    <t>9100</t>
  </si>
  <si>
    <t>Адміністративний збір за державну реєстрацію речових прав на нерухоме майно та їх обтяжень</t>
  </si>
  <si>
    <t>Надання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</si>
  <si>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</si>
  <si>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здійснення заходів щодо соціально-економічного розвитку окремих територій</t>
  </si>
  <si>
    <t>Субвенція за рахунок залишку коштів освітньої субвенції з державного бюджету місцевим бюджетам, що утворився на початок бюджетного періоду</t>
  </si>
  <si>
    <t>3112</t>
  </si>
  <si>
    <t>Заходи державної політики з питань дітей та їх соціального захисту</t>
  </si>
  <si>
    <t>Підтримка періодичних видань (газет та журналів)</t>
  </si>
  <si>
    <t>8021</t>
  </si>
  <si>
    <t>Проведення місцевих виборів</t>
  </si>
  <si>
    <t>8590</t>
  </si>
  <si>
    <t>Видатки на реалізацію програм допомоги і грантів міжнародних фінансових організацій та Європейського Союзу</t>
  </si>
  <si>
    <t>8300</t>
  </si>
  <si>
    <t>9130</t>
  </si>
  <si>
    <t>Ліквідація іншого забруднення навколишнього природного середовища</t>
  </si>
  <si>
    <t>Забезпечення централізованих заходів з лікування хворих на цукровий та нецукровий діабет</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</si>
  <si>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</si>
  <si>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Інші природоохоронні заходи</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</si>
  <si>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</si>
  <si>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</si>
  <si>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за рахунок залишку коштів освітньої субвенції з державного бюджету місцевим бюджетам, що утворилась на початок бюджетного періоду</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</si>
  <si>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</si>
  <si>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про виконання бюджету Вінницького району за  2017 рік</t>
  </si>
  <si>
    <t>Фактичне виконання  за  2017 рік</t>
  </si>
  <si>
    <t>Кошти, що передаються, як компенсація із загального фонду державного бюджету місцевим бюджетам по акцизному податку</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</si>
  <si>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</si>
  <si>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3034</t>
  </si>
  <si>
    <t>Надання пільг окремим категоріям громадян з оплати послуг зв`язку</t>
  </si>
  <si>
    <t>3037</t>
  </si>
  <si>
    <t>Компенсаційні виплати за пільговий проїзд окремих категорій громадян на залізничному транспорті</t>
  </si>
  <si>
    <t>7700</t>
  </si>
  <si>
    <t>7800</t>
  </si>
  <si>
    <t>Запобігання та ліквідація надзвичайних ситуацій та наслідків стихійного лиха</t>
  </si>
  <si>
    <t>7810</t>
  </si>
  <si>
    <t>Видатки на запобігання та ліквідацію надзвичайних ситуацій та наслідків стихійного лиха</t>
  </si>
  <si>
    <t>3250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</si>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</sst>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
    <numFmt numFmtId="181" formatCode="0.0"/>
    <numFmt numFmtId="182" formatCode="#,##0.0"/>
    <numFmt numFmtId="183" formatCode="#,##0.000"/>
    <numFmt numFmtId="184" formatCode="#,##0.0000"/>
    <numFmt numFmtId="185" formatCode="#0.0"/>
    <numFmt numFmtId="186" formatCode="#0"/>
    <numFmt numFmtId="187" formatCode="0.000"/>
    <numFmt numFmtId="188" formatCode="0.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26">
    <font>
      <sz val="10"/>
      <name val="Arial Cyr"/>
      <family val="0"/>
    </font>
    <font>
      <sz val="10"/>
      <name val="Arial"/>
      <family val="0"/>
    </font>
    <font>
      <b/>
      <sz val="14"/>
      <name val="Times New Roman"/>
      <family val="1"/>
    </font>
    <font>
      <sz val="14"/>
      <name val="Times New Roman"/>
      <family val="1"/>
    </font>
    <font>
      <b/>
      <sz val="12"/>
      <name val="Times New Roman"/>
      <family val="1"/>
    </font>
    <font>
      <sz val="12"/>
      <name val="Times New Roman"/>
      <family val="1"/>
    </font>
    <font>
      <u val="single"/>
      <sz val="8.5"/>
      <color indexed="12"/>
      <name val="Arial Cyr"/>
      <family val="0"/>
    </font>
    <font>
      <u val="single"/>
      <sz val="8.5"/>
      <color indexed="36"/>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thin"/>
      <bottom style="thin"/>
    </border>
    <border>
      <left style="thin"/>
      <right style="thin"/>
      <top>
        <color indexed="63"/>
      </top>
      <bottom style="thin"/>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2" fillId="0" borderId="6" applyNumberFormat="0" applyFill="0" applyAlignment="0" applyProtection="0"/>
    <xf numFmtId="0" fontId="19" fillId="21" borderId="7" applyNumberFormat="0" applyAlignment="0" applyProtection="0"/>
    <xf numFmtId="0" fontId="8" fillId="0" borderId="0" applyNumberFormat="0" applyFill="0" applyBorder="0" applyAlignment="0" applyProtection="0"/>
    <xf numFmtId="0" fontId="14" fillId="22" borderId="0" applyNumberFormat="0" applyBorder="0" applyAlignment="0" applyProtection="0"/>
    <xf numFmtId="0" fontId="1" fillId="0" borderId="0">
      <alignment/>
      <protection/>
    </xf>
    <xf numFmtId="0" fontId="0" fillId="0" borderId="0">
      <alignment/>
      <protection/>
    </xf>
    <xf numFmtId="0" fontId="7" fillId="0" borderId="0" applyNumberFormat="0" applyFill="0" applyBorder="0" applyAlignment="0" applyProtection="0"/>
    <xf numFmtId="0" fontId="13"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2" fillId="4" borderId="0" applyNumberFormat="0" applyBorder="0" applyAlignment="0" applyProtection="0"/>
  </cellStyleXfs>
  <cellXfs count="141">
    <xf numFmtId="0" fontId="0" fillId="0" borderId="0" xfId="0" applyAlignment="1">
      <alignment/>
    </xf>
    <xf numFmtId="0" fontId="3" fillId="0" borderId="0" xfId="0" applyFont="1" applyAlignment="1">
      <alignment/>
    </xf>
    <xf numFmtId="0" fontId="3" fillId="0" borderId="0" xfId="0" applyFont="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Alignment="1">
      <alignment horizontal="center"/>
    </xf>
    <xf numFmtId="0" fontId="2" fillId="0" borderId="11"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vertical="center" wrapText="1"/>
    </xf>
    <xf numFmtId="0" fontId="2" fillId="0" borderId="12" xfId="0" applyFont="1" applyBorder="1" applyAlignment="1" quotePrefix="1">
      <alignment vertical="center" wrapText="1"/>
    </xf>
    <xf numFmtId="0" fontId="2" fillId="0" borderId="13" xfId="0" applyFont="1" applyBorder="1" applyAlignment="1">
      <alignment vertical="center" wrapText="1"/>
    </xf>
    <xf numFmtId="0" fontId="3" fillId="0" borderId="14" xfId="0" applyFont="1" applyFill="1" applyBorder="1" applyAlignment="1">
      <alignment horizontal="center" vertical="center" wrapText="1"/>
    </xf>
    <xf numFmtId="0" fontId="2" fillId="0" borderId="11" xfId="0" applyFont="1" applyBorder="1" applyAlignment="1" quotePrefix="1">
      <alignment horizontal="center" vertical="center" wrapText="1"/>
    </xf>
    <xf numFmtId="0" fontId="3" fillId="0" borderId="11" xfId="0" applyFont="1" applyBorder="1" applyAlignment="1" quotePrefix="1">
      <alignment horizontal="center" vertical="center" wrapText="1"/>
    </xf>
    <xf numFmtId="3" fontId="3" fillId="0" borderId="15"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 fontId="3" fillId="0" borderId="0" xfId="0" applyNumberFormat="1" applyFont="1" applyFill="1" applyAlignment="1">
      <alignment horizontal="center" vertical="center" wrapText="1"/>
    </xf>
    <xf numFmtId="181" fontId="3" fillId="0" borderId="0" xfId="0" applyNumberFormat="1" applyFont="1" applyFill="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14"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4" fontId="2" fillId="0" borderId="16" xfId="0" applyNumberFormat="1" applyFont="1" applyFill="1" applyBorder="1" applyAlignment="1">
      <alignment horizontal="center" vertical="center" wrapText="1"/>
    </xf>
    <xf numFmtId="0" fontId="3" fillId="0" borderId="0" xfId="0" applyFont="1" applyFill="1" applyAlignment="1">
      <alignment/>
    </xf>
    <xf numFmtId="0" fontId="2" fillId="0" borderId="0" xfId="0" applyFont="1" applyFill="1" applyAlignment="1">
      <alignment horizontal="center"/>
    </xf>
    <xf numFmtId="0" fontId="2" fillId="24" borderId="0" xfId="0" applyFont="1" applyFill="1" applyAlignment="1">
      <alignment horizontal="center"/>
    </xf>
    <xf numFmtId="0" fontId="3" fillId="24" borderId="0" xfId="0" applyFont="1" applyFill="1" applyAlignment="1">
      <alignment/>
    </xf>
    <xf numFmtId="0" fontId="2"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0" fontId="2" fillId="0" borderId="0" xfId="0" applyFont="1" applyAlignment="1">
      <alignment/>
    </xf>
    <xf numFmtId="0" fontId="3" fillId="0" borderId="12" xfId="0"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5" xfId="0" applyFont="1" applyFill="1" applyBorder="1" applyAlignment="1">
      <alignment horizontal="left" vertical="center" wrapText="1"/>
    </xf>
    <xf numFmtId="2" fontId="3" fillId="0" borderId="15" xfId="0" applyNumberFormat="1" applyFont="1" applyFill="1" applyBorder="1" applyAlignment="1">
      <alignment horizontal="center" vertical="center" wrapText="1"/>
    </xf>
    <xf numFmtId="2" fontId="3" fillId="0" borderId="18"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2" fontId="3" fillId="0" borderId="14"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3" fontId="2" fillId="0" borderId="2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left" vertical="center" wrapText="1"/>
    </xf>
    <xf numFmtId="3" fontId="3" fillId="0" borderId="20" xfId="0" applyNumberFormat="1" applyFont="1" applyFill="1" applyBorder="1" applyAlignment="1">
      <alignment horizontal="center" vertical="center" wrapText="1"/>
    </xf>
    <xf numFmtId="2" fontId="3" fillId="0" borderId="20" xfId="0" applyNumberFormat="1" applyFont="1" applyFill="1" applyBorder="1" applyAlignment="1">
      <alignment horizontal="center" vertical="center" wrapText="1"/>
    </xf>
    <xf numFmtId="2" fontId="3" fillId="0" borderId="2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left" vertical="center" wrapText="1"/>
    </xf>
    <xf numFmtId="2" fontId="2" fillId="0" borderId="10" xfId="0" applyNumberFormat="1" applyFont="1" applyFill="1" applyBorder="1" applyAlignment="1">
      <alignment horizontal="center" vertical="center" wrapText="1"/>
    </xf>
    <xf numFmtId="2" fontId="3" fillId="0" borderId="22"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22" xfId="0" applyFont="1" applyFill="1" applyBorder="1" applyAlignment="1">
      <alignment horizontal="left" vertical="center" wrapText="1"/>
    </xf>
    <xf numFmtId="2" fontId="2" fillId="0" borderId="14"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3" xfId="0" applyFont="1" applyFill="1" applyBorder="1" applyAlignment="1">
      <alignment horizontal="center" vertical="center" wrapText="1"/>
    </xf>
    <xf numFmtId="3" fontId="3" fillId="0" borderId="22" xfId="0" applyNumberFormat="1" applyFont="1" applyFill="1" applyBorder="1" applyAlignment="1">
      <alignment horizontal="center" vertical="center" wrapText="1"/>
    </xf>
    <xf numFmtId="2" fontId="2" fillId="0" borderId="24" xfId="0" applyNumberFormat="1" applyFont="1" applyFill="1" applyBorder="1" applyAlignment="1">
      <alignment horizontal="center" vertical="center" wrapText="1"/>
    </xf>
    <xf numFmtId="3" fontId="2" fillId="0" borderId="25" xfId="0"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2" fontId="2" fillId="0" borderId="26" xfId="0" applyNumberFormat="1" applyFont="1" applyFill="1" applyBorder="1" applyAlignment="1">
      <alignment horizontal="center" vertical="center" wrapText="1"/>
    </xf>
    <xf numFmtId="3" fontId="2" fillId="0" borderId="27" xfId="0" applyNumberFormat="1" applyFont="1" applyFill="1" applyBorder="1" applyAlignment="1">
      <alignment horizontal="center" vertical="center" wrapText="1"/>
    </xf>
    <xf numFmtId="2" fontId="2" fillId="0" borderId="27" xfId="0" applyNumberFormat="1" applyFont="1" applyFill="1" applyBorder="1" applyAlignment="1">
      <alignment horizontal="center" vertical="center" wrapText="1"/>
    </xf>
    <xf numFmtId="2" fontId="2" fillId="0" borderId="28" xfId="0" applyNumberFormat="1" applyFont="1" applyFill="1" applyBorder="1" applyAlignment="1">
      <alignment horizontal="center" vertical="center" wrapText="1"/>
    </xf>
    <xf numFmtId="0" fontId="3" fillId="0" borderId="10" xfId="0" applyFont="1" applyBorder="1" applyAlignment="1">
      <alignment horizontal="left" vertical="center" wrapText="1"/>
    </xf>
    <xf numFmtId="49" fontId="2" fillId="0" borderId="11"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2" fillId="0" borderId="17" xfId="0" applyNumberFormat="1" applyFont="1" applyBorder="1" applyAlignment="1">
      <alignment horizontal="center" vertical="center" wrapText="1"/>
    </xf>
    <xf numFmtId="0" fontId="2" fillId="0" borderId="15" xfId="0" applyFont="1" applyBorder="1" applyAlignment="1">
      <alignment vertical="center" wrapText="1"/>
    </xf>
    <xf numFmtId="4" fontId="2" fillId="0" borderId="15" xfId="0" applyNumberFormat="1" applyFont="1" applyFill="1" applyBorder="1" applyAlignment="1">
      <alignment horizontal="center" vertical="center" wrapText="1"/>
    </xf>
    <xf numFmtId="4" fontId="2" fillId="0" borderId="18"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0" fontId="3" fillId="0" borderId="22" xfId="0" applyFont="1" applyBorder="1" applyAlignment="1">
      <alignment horizontal="left" vertical="center" wrapText="1"/>
    </xf>
    <xf numFmtId="0" fontId="4" fillId="0" borderId="11" xfId="0" applyFont="1" applyBorder="1" applyAlignment="1" quotePrefix="1">
      <alignment horizontal="center" vertical="center" wrapText="1"/>
    </xf>
    <xf numFmtId="0" fontId="4" fillId="0" borderId="10" xfId="0" applyFont="1" applyBorder="1" applyAlignment="1">
      <alignment vertical="center" wrapText="1"/>
    </xf>
    <xf numFmtId="0" fontId="5" fillId="0" borderId="11" xfId="0" applyFont="1" applyBorder="1" applyAlignment="1" quotePrefix="1">
      <alignment horizontal="center" vertical="center" wrapText="1"/>
    </xf>
    <xf numFmtId="0" fontId="5" fillId="0" borderId="10" xfId="0" applyFont="1" applyBorder="1" applyAlignment="1">
      <alignment vertical="center" wrapText="1"/>
    </xf>
    <xf numFmtId="0" fontId="3" fillId="0" borderId="23" xfId="0" applyFont="1" applyBorder="1" applyAlignment="1" quotePrefix="1">
      <alignment horizontal="center" vertical="center" wrapText="1"/>
    </xf>
    <xf numFmtId="0" fontId="3" fillId="0" borderId="22" xfId="0" applyFont="1" applyBorder="1" applyAlignment="1">
      <alignment vertical="center" wrapText="1"/>
    </xf>
    <xf numFmtId="0" fontId="3" fillId="0" borderId="10" xfId="54" applyFont="1" applyFill="1" applyBorder="1">
      <alignment/>
      <protection/>
    </xf>
    <xf numFmtId="4" fontId="3" fillId="0" borderId="0" xfId="0" applyNumberFormat="1" applyFont="1" applyFill="1" applyAlignment="1">
      <alignment/>
    </xf>
    <xf numFmtId="3" fontId="2" fillId="25" borderId="1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3" fillId="24" borderId="0" xfId="0" applyFont="1" applyFill="1" applyBorder="1" applyAlignment="1">
      <alignment/>
    </xf>
    <xf numFmtId="180" fontId="3" fillId="0" borderId="0" xfId="0" applyNumberFormat="1" applyFont="1" applyBorder="1" applyAlignment="1">
      <alignment horizontal="center" vertical="center" wrapText="1"/>
    </xf>
    <xf numFmtId="180" fontId="3" fillId="0" borderId="0" xfId="0" applyNumberFormat="1" applyFont="1" applyFill="1" applyBorder="1" applyAlignment="1">
      <alignment horizontal="center" vertical="center" wrapText="1"/>
    </xf>
    <xf numFmtId="180" fontId="2" fillId="0" borderId="0" xfId="0" applyNumberFormat="1" applyFont="1" applyBorder="1" applyAlignment="1">
      <alignment horizontal="center" vertical="center" wrapText="1"/>
    </xf>
    <xf numFmtId="0" fontId="3"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center"/>
    </xf>
    <xf numFmtId="0" fontId="2" fillId="24" borderId="0" xfId="0" applyFont="1" applyFill="1" applyBorder="1" applyAlignment="1">
      <alignment horizontal="center"/>
    </xf>
    <xf numFmtId="0" fontId="2" fillId="0" borderId="0" xfId="0" applyFont="1" applyFill="1" applyBorder="1" applyAlignment="1">
      <alignment horizontal="center"/>
    </xf>
    <xf numFmtId="186" fontId="2" fillId="0" borderId="10" xfId="0" applyNumberFormat="1" applyFont="1" applyFill="1" applyBorder="1" applyAlignment="1">
      <alignment horizontal="center" vertical="center" wrapText="1"/>
    </xf>
    <xf numFmtId="186" fontId="3" fillId="0" borderId="10" xfId="0" applyNumberFormat="1" applyFont="1" applyFill="1" applyBorder="1" applyAlignment="1">
      <alignment horizontal="center" vertical="center" wrapText="1"/>
    </xf>
    <xf numFmtId="3" fontId="3" fillId="0" borderId="0" xfId="0" applyNumberFormat="1" applyFont="1" applyFill="1" applyAlignment="1">
      <alignment/>
    </xf>
    <xf numFmtId="0" fontId="3" fillId="0" borderId="10" xfId="0" applyFont="1" applyFill="1" applyBorder="1" applyAlignment="1">
      <alignment horizontal="justify" wrapText="1"/>
    </xf>
    <xf numFmtId="0" fontId="3" fillId="0" borderId="10" xfId="0" applyFont="1" applyFill="1" applyBorder="1" applyAlignment="1">
      <alignment horizontal="center"/>
    </xf>
    <xf numFmtId="0" fontId="25" fillId="0" borderId="0" xfId="0" applyFont="1" applyAlignment="1">
      <alignment wrapText="1"/>
    </xf>
    <xf numFmtId="0" fontId="3" fillId="0" borderId="10" xfId="54" applyFont="1" applyFill="1" applyBorder="1" applyAlignment="1">
      <alignment horizontal="left" wrapText="1"/>
      <protection/>
    </xf>
    <xf numFmtId="0" fontId="2" fillId="0" borderId="10" xfId="54" applyFont="1" applyFill="1" applyBorder="1" applyAlignment="1">
      <alignment horizontal="left" wrapText="1"/>
      <protection/>
    </xf>
    <xf numFmtId="182" fontId="3" fillId="0" borderId="10" xfId="0" applyNumberFormat="1" applyFont="1" applyFill="1" applyBorder="1" applyAlignment="1">
      <alignment horizontal="center" vertical="center" wrapText="1"/>
    </xf>
    <xf numFmtId="182" fontId="3" fillId="0" borderId="14" xfId="0" applyNumberFormat="1" applyFont="1" applyFill="1" applyBorder="1" applyAlignment="1">
      <alignment horizontal="center" vertical="center" wrapText="1"/>
    </xf>
    <xf numFmtId="182" fontId="2" fillId="0" borderId="10" xfId="0" applyNumberFormat="1" applyFont="1" applyFill="1" applyBorder="1" applyAlignment="1">
      <alignment horizontal="center" vertical="center" wrapText="1"/>
    </xf>
    <xf numFmtId="182" fontId="2" fillId="0" borderId="14" xfId="0" applyNumberFormat="1" applyFont="1" applyFill="1" applyBorder="1" applyAlignment="1">
      <alignment horizontal="center" vertical="center" wrapText="1"/>
    </xf>
    <xf numFmtId="182" fontId="3" fillId="0" borderId="22" xfId="0" applyNumberFormat="1" applyFont="1" applyFill="1" applyBorder="1" applyAlignment="1">
      <alignment horizontal="center" vertical="center" wrapText="1"/>
    </xf>
    <xf numFmtId="182" fontId="3" fillId="0" borderId="24" xfId="0" applyNumberFormat="1" applyFont="1" applyFill="1" applyBorder="1" applyAlignment="1">
      <alignment horizontal="center" vertical="center" wrapText="1"/>
    </xf>
    <xf numFmtId="182" fontId="2" fillId="0" borderId="13" xfId="0" applyNumberFormat="1" applyFont="1" applyFill="1" applyBorder="1" applyAlignment="1">
      <alignment horizontal="center" vertical="center" wrapText="1"/>
    </xf>
    <xf numFmtId="182" fontId="2" fillId="0" borderId="16" xfId="0" applyNumberFormat="1" applyFont="1" applyFill="1" applyBorder="1" applyAlignment="1">
      <alignment horizontal="center" vertical="center" wrapText="1"/>
    </xf>
    <xf numFmtId="181" fontId="3" fillId="0" borderId="10" xfId="0" applyNumberFormat="1" applyFont="1" applyFill="1" applyBorder="1" applyAlignment="1">
      <alignment horizontal="center" vertical="center" wrapText="1"/>
    </xf>
    <xf numFmtId="181" fontId="3" fillId="0" borderId="14"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181" fontId="2" fillId="0" borderId="14" xfId="0" applyNumberFormat="1" applyFont="1" applyFill="1" applyBorder="1" applyAlignment="1">
      <alignment horizontal="center" vertical="center"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6" xfId="0" applyFont="1" applyBorder="1" applyAlignment="1">
      <alignment horizontal="center"/>
    </xf>
    <xf numFmtId="0" fontId="2" fillId="0" borderId="29" xfId="0" applyFont="1" applyFill="1" applyBorder="1" applyAlignment="1">
      <alignment horizontal="center"/>
    </xf>
    <xf numFmtId="0" fontId="2" fillId="0" borderId="30" xfId="0" applyFont="1" applyFill="1" applyBorder="1" applyAlignment="1">
      <alignment horizontal="center"/>
    </xf>
    <xf numFmtId="0" fontId="2" fillId="0" borderId="31" xfId="0" applyFont="1" applyFill="1" applyBorder="1" applyAlignment="1">
      <alignment horizontal="center"/>
    </xf>
    <xf numFmtId="0" fontId="2" fillId="0" borderId="3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0" xfId="0" applyFont="1" applyFill="1" applyAlignment="1">
      <alignment horizontal="center"/>
    </xf>
    <xf numFmtId="181" fontId="3" fillId="0" borderId="25" xfId="0" applyNumberFormat="1" applyFont="1" applyFill="1" applyBorder="1" applyAlignment="1">
      <alignment horizontal="center" vertical="center" wrapText="1"/>
    </xf>
    <xf numFmtId="181" fontId="3" fillId="0" borderId="26" xfId="0" applyNumberFormat="1" applyFont="1" applyFill="1" applyBorder="1" applyAlignment="1">
      <alignment horizontal="center" vertical="center" wrapText="1"/>
    </xf>
    <xf numFmtId="0" fontId="2" fillId="0" borderId="12" xfId="53" applyFont="1" applyFill="1" applyBorder="1" applyAlignment="1">
      <alignment horizontal="center" vertical="center" wrapText="1"/>
      <protection/>
    </xf>
    <xf numFmtId="0" fontId="2" fillId="0" borderId="13" xfId="53" applyFont="1" applyFill="1" applyBorder="1" applyAlignment="1">
      <alignment horizontal="center" vertical="center" wrapText="1"/>
      <protection/>
    </xf>
    <xf numFmtId="0" fontId="2" fillId="0" borderId="16" xfId="53" applyFont="1" applyFill="1" applyBorder="1" applyAlignment="1">
      <alignment horizontal="center" vertical="center" wrapText="1"/>
      <protection/>
    </xf>
    <xf numFmtId="0" fontId="3" fillId="0" borderId="2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Обычный_Лист1_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43"/>
  <sheetViews>
    <sheetView showZeros="0" tabSelected="1" view="pageBreakPreview" zoomScale="70" zoomScaleNormal="75" zoomScaleSheetLayoutView="70" zoomScalePageLayoutView="0" workbookViewId="0" topLeftCell="A1">
      <pane ySplit="5" topLeftCell="BM210" activePane="bottomLeft" state="frozen"/>
      <selection pane="topLeft" activeCell="A1" sqref="A1"/>
      <selection pane="bottomLeft" activeCell="C226" sqref="C226"/>
    </sheetView>
  </sheetViews>
  <sheetFormatPr defaultColWidth="9.00390625" defaultRowHeight="12.75"/>
  <cols>
    <col min="1" max="1" width="13.625" style="1" customWidth="1"/>
    <col min="2" max="2" width="68.75390625" style="1" customWidth="1"/>
    <col min="3" max="3" width="23.125" style="25" customWidth="1"/>
    <col min="4" max="4" width="21.875" style="25" customWidth="1"/>
    <col min="5" max="5" width="20.25390625" style="25" customWidth="1"/>
    <col min="6" max="6" width="17.375" style="25" customWidth="1"/>
    <col min="7" max="7" width="18.875" style="25" customWidth="1"/>
    <col min="8" max="8" width="14.25390625" style="1" customWidth="1"/>
    <col min="9" max="16384" width="9.125" style="1" customWidth="1"/>
  </cols>
  <sheetData>
    <row r="1" spans="1:7" ht="18.75">
      <c r="A1" s="131" t="s">
        <v>29</v>
      </c>
      <c r="B1" s="131"/>
      <c r="C1" s="131"/>
      <c r="D1" s="131"/>
      <c r="E1" s="131"/>
      <c r="F1" s="131"/>
      <c r="G1" s="131"/>
    </row>
    <row r="2" spans="1:7" ht="18.75">
      <c r="A2" s="131" t="s">
        <v>287</v>
      </c>
      <c r="B2" s="131"/>
      <c r="C2" s="131"/>
      <c r="D2" s="131"/>
      <c r="E2" s="131"/>
      <c r="F2" s="131"/>
      <c r="G2" s="131"/>
    </row>
    <row r="3" spans="1:7" ht="19.5" thickBot="1">
      <c r="A3" s="2"/>
      <c r="B3" s="2"/>
      <c r="C3" s="17"/>
      <c r="D3" s="17"/>
      <c r="E3" s="17"/>
      <c r="F3" s="18"/>
      <c r="G3" s="18" t="s">
        <v>37</v>
      </c>
    </row>
    <row r="4" spans="1:7" ht="15.75" customHeight="1">
      <c r="A4" s="139" t="s">
        <v>0</v>
      </c>
      <c r="B4" s="137" t="s">
        <v>1</v>
      </c>
      <c r="C4" s="137" t="s">
        <v>30</v>
      </c>
      <c r="D4" s="137" t="s">
        <v>77</v>
      </c>
      <c r="E4" s="137" t="s">
        <v>288</v>
      </c>
      <c r="F4" s="132" t="s">
        <v>4</v>
      </c>
      <c r="G4" s="133"/>
    </row>
    <row r="5" spans="1:8" s="4" customFormat="1" ht="121.5" customHeight="1" thickBot="1">
      <c r="A5" s="140"/>
      <c r="B5" s="138"/>
      <c r="C5" s="138"/>
      <c r="D5" s="138"/>
      <c r="E5" s="138"/>
      <c r="F5" s="3" t="s">
        <v>31</v>
      </c>
      <c r="G5" s="10" t="s">
        <v>76</v>
      </c>
      <c r="H5" s="95"/>
    </row>
    <row r="6" spans="1:8" s="27" customFormat="1" ht="19.5" customHeight="1" thickBot="1">
      <c r="A6" s="134" t="s">
        <v>5</v>
      </c>
      <c r="B6" s="135"/>
      <c r="C6" s="135"/>
      <c r="D6" s="135"/>
      <c r="E6" s="135"/>
      <c r="F6" s="135"/>
      <c r="G6" s="136"/>
      <c r="H6" s="96"/>
    </row>
    <row r="7" spans="1:8" s="27" customFormat="1" ht="19.5" thickBot="1">
      <c r="A7" s="33"/>
      <c r="B7" s="29" t="s">
        <v>6</v>
      </c>
      <c r="C7" s="15">
        <f>C8+C10+C11+C12+C13+C14+C16</f>
        <v>149658372</v>
      </c>
      <c r="D7" s="15">
        <f>D8+D10+D11+D12+D13+D14+D16</f>
        <v>182766760</v>
      </c>
      <c r="E7" s="15">
        <f>E8+E9+E10+E11+E12+E13+E14+E15+E16+E17</f>
        <v>203391187</v>
      </c>
      <c r="F7" s="51">
        <f aca="true" t="shared" si="0" ref="F7:F14">E7*100/C7</f>
        <v>135.90364794292964</v>
      </c>
      <c r="G7" s="52">
        <f aca="true" t="shared" si="1" ref="G7:G14">E7/D7*100</f>
        <v>111.28456126267162</v>
      </c>
      <c r="H7" s="96"/>
    </row>
    <row r="8" spans="1:8" s="27" customFormat="1" ht="18.75">
      <c r="A8" s="34">
        <v>11010000</v>
      </c>
      <c r="B8" s="35" t="s">
        <v>32</v>
      </c>
      <c r="C8" s="13">
        <v>94222100</v>
      </c>
      <c r="D8" s="13">
        <v>99594787</v>
      </c>
      <c r="E8" s="13">
        <v>104669853</v>
      </c>
      <c r="F8" s="36">
        <f t="shared" si="0"/>
        <v>111.08843148263517</v>
      </c>
      <c r="G8" s="37">
        <f t="shared" si="1"/>
        <v>105.0957144975871</v>
      </c>
      <c r="H8" s="96"/>
    </row>
    <row r="9" spans="1:8" s="27" customFormat="1" ht="37.5">
      <c r="A9" s="30">
        <v>11020200</v>
      </c>
      <c r="B9" s="38" t="s">
        <v>33</v>
      </c>
      <c r="C9" s="14">
        <v>0</v>
      </c>
      <c r="D9" s="14">
        <v>0</v>
      </c>
      <c r="E9" s="14">
        <v>3958</v>
      </c>
      <c r="F9" s="36"/>
      <c r="G9" s="37"/>
      <c r="H9" s="96"/>
    </row>
    <row r="10" spans="1:8" s="27" customFormat="1" ht="81.75" customHeight="1">
      <c r="A10" s="30">
        <v>13010200</v>
      </c>
      <c r="B10" s="38" t="s">
        <v>89</v>
      </c>
      <c r="C10" s="14">
        <v>123370</v>
      </c>
      <c r="D10" s="14">
        <v>134790</v>
      </c>
      <c r="E10" s="14">
        <v>199273</v>
      </c>
      <c r="F10" s="36">
        <f t="shared" si="0"/>
        <v>161.52468185134148</v>
      </c>
      <c r="G10" s="37">
        <f t="shared" si="1"/>
        <v>147.83960234438754</v>
      </c>
      <c r="H10" s="96"/>
    </row>
    <row r="11" spans="1:8" s="27" customFormat="1" ht="37.5">
      <c r="A11" s="30">
        <v>13030200</v>
      </c>
      <c r="B11" s="38" t="s">
        <v>90</v>
      </c>
      <c r="C11" s="14">
        <v>152000</v>
      </c>
      <c r="D11" s="14">
        <v>152000</v>
      </c>
      <c r="E11" s="14">
        <v>89043</v>
      </c>
      <c r="F11" s="36">
        <f t="shared" si="0"/>
        <v>58.58092105263158</v>
      </c>
      <c r="G11" s="39">
        <f t="shared" si="1"/>
        <v>58.580921052631574</v>
      </c>
      <c r="H11" s="96"/>
    </row>
    <row r="12" spans="1:8" s="27" customFormat="1" ht="56.25">
      <c r="A12" s="30">
        <v>14040000</v>
      </c>
      <c r="B12" s="38" t="s">
        <v>91</v>
      </c>
      <c r="C12" s="14">
        <v>12611057</v>
      </c>
      <c r="D12" s="14">
        <v>28785493</v>
      </c>
      <c r="E12" s="14">
        <v>32669041</v>
      </c>
      <c r="F12" s="36">
        <f t="shared" si="0"/>
        <v>259.05077583901175</v>
      </c>
      <c r="G12" s="39">
        <f t="shared" si="1"/>
        <v>113.49133745946264</v>
      </c>
      <c r="H12" s="96"/>
    </row>
    <row r="13" spans="1:8" s="27" customFormat="1" ht="18.75">
      <c r="A13" s="30">
        <v>18010000</v>
      </c>
      <c r="B13" s="38" t="s">
        <v>92</v>
      </c>
      <c r="C13" s="14">
        <v>16282428</v>
      </c>
      <c r="D13" s="14">
        <v>20213556</v>
      </c>
      <c r="E13" s="14">
        <v>24268140</v>
      </c>
      <c r="F13" s="36">
        <f t="shared" si="0"/>
        <v>149.04497044298307</v>
      </c>
      <c r="G13" s="39">
        <f t="shared" si="1"/>
        <v>120.05873681998358</v>
      </c>
      <c r="H13" s="96"/>
    </row>
    <row r="14" spans="1:8" s="27" customFormat="1" ht="18.75">
      <c r="A14" s="30">
        <v>18030000</v>
      </c>
      <c r="B14" s="38" t="s">
        <v>93</v>
      </c>
      <c r="C14" s="14">
        <v>22000</v>
      </c>
      <c r="D14" s="14">
        <v>24848</v>
      </c>
      <c r="E14" s="14">
        <v>42138</v>
      </c>
      <c r="F14" s="36">
        <f t="shared" si="0"/>
        <v>191.53636363636363</v>
      </c>
      <c r="G14" s="39">
        <f t="shared" si="1"/>
        <v>169.5830650354153</v>
      </c>
      <c r="H14" s="96"/>
    </row>
    <row r="15" spans="1:8" s="27" customFormat="1" ht="37.5">
      <c r="A15" s="30">
        <v>18040000</v>
      </c>
      <c r="B15" s="38" t="s">
        <v>94</v>
      </c>
      <c r="C15" s="14"/>
      <c r="D15" s="14"/>
      <c r="E15" s="14">
        <v>-752</v>
      </c>
      <c r="F15" s="36"/>
      <c r="G15" s="39"/>
      <c r="H15" s="96"/>
    </row>
    <row r="16" spans="1:8" s="27" customFormat="1" ht="18.75">
      <c r="A16" s="30">
        <v>18050000</v>
      </c>
      <c r="B16" s="38" t="s">
        <v>7</v>
      </c>
      <c r="C16" s="14">
        <v>26245417</v>
      </c>
      <c r="D16" s="14">
        <v>33861286</v>
      </c>
      <c r="E16" s="14">
        <v>40291565</v>
      </c>
      <c r="F16" s="36">
        <f>E16*100/C16</f>
        <v>153.51847905483842</v>
      </c>
      <c r="G16" s="39">
        <f>E16/D16*100</f>
        <v>118.99006139341549</v>
      </c>
      <c r="H16" s="96"/>
    </row>
    <row r="17" spans="1:8" s="27" customFormat="1" ht="56.25">
      <c r="A17" s="30">
        <v>19010100</v>
      </c>
      <c r="B17" s="38" t="s">
        <v>289</v>
      </c>
      <c r="C17" s="14"/>
      <c r="D17" s="14"/>
      <c r="E17" s="14">
        <v>1158928</v>
      </c>
      <c r="F17" s="36"/>
      <c r="G17" s="39"/>
      <c r="H17" s="96"/>
    </row>
    <row r="18" spans="1:8" s="27" customFormat="1" ht="27.75" customHeight="1">
      <c r="A18" s="30"/>
      <c r="B18" s="43" t="s">
        <v>9</v>
      </c>
      <c r="C18" s="16">
        <f>C20+C22+C23+C24+C25+C26+C27+C29+C30+C31+C32+C33</f>
        <v>741951</v>
      </c>
      <c r="D18" s="16">
        <f>D20+D22+D23+D24+D25+D26+D27+D29+D30+D31+D32+D33</f>
        <v>975179</v>
      </c>
      <c r="E18" s="16">
        <f>E19+E20+E22+E23+E24+E25+E26+E27+E29+E30+E31+E32+E33+E28</f>
        <v>1453572</v>
      </c>
      <c r="F18" s="55">
        <f>E18*100/C18</f>
        <v>195.91212896808548</v>
      </c>
      <c r="G18" s="59">
        <f>E18/D18*100</f>
        <v>149.05694236647835</v>
      </c>
      <c r="H18" s="96"/>
    </row>
    <row r="19" spans="1:8" s="27" customFormat="1" ht="56.25">
      <c r="A19" s="30">
        <v>21010300</v>
      </c>
      <c r="B19" s="38" t="s">
        <v>103</v>
      </c>
      <c r="C19" s="14"/>
      <c r="D19" s="14"/>
      <c r="E19" s="14">
        <v>470</v>
      </c>
      <c r="F19" s="44"/>
      <c r="G19" s="39"/>
      <c r="H19" s="96"/>
    </row>
    <row r="20" spans="1:8" s="27" customFormat="1" ht="36.75" customHeight="1">
      <c r="A20" s="30">
        <v>21050000</v>
      </c>
      <c r="B20" s="38" t="s">
        <v>95</v>
      </c>
      <c r="C20" s="14">
        <v>183700</v>
      </c>
      <c r="D20" s="14">
        <v>183700</v>
      </c>
      <c r="E20" s="14">
        <v>247282</v>
      </c>
      <c r="F20" s="44">
        <f>E20*100/C20</f>
        <v>134.61186717474143</v>
      </c>
      <c r="G20" s="39">
        <f>E20/D20*100</f>
        <v>134.61186717474143</v>
      </c>
      <c r="H20" s="96"/>
    </row>
    <row r="21" spans="1:8" s="27" customFormat="1" ht="18.75" hidden="1">
      <c r="A21" s="30">
        <v>21080500</v>
      </c>
      <c r="B21" s="38" t="s">
        <v>10</v>
      </c>
      <c r="C21" s="14"/>
      <c r="D21" s="14"/>
      <c r="E21" s="14"/>
      <c r="F21" s="44"/>
      <c r="G21" s="39" t="e">
        <f>E21/D21*100</f>
        <v>#DIV/0!</v>
      </c>
      <c r="H21" s="96"/>
    </row>
    <row r="22" spans="1:8" s="27" customFormat="1" ht="18.75">
      <c r="A22" s="30">
        <v>21080500</v>
      </c>
      <c r="B22" s="38" t="s">
        <v>10</v>
      </c>
      <c r="C22" s="14"/>
      <c r="D22" s="14"/>
      <c r="E22" s="14">
        <v>5072</v>
      </c>
      <c r="F22" s="44"/>
      <c r="G22" s="39"/>
      <c r="H22" s="96"/>
    </row>
    <row r="23" spans="1:8" s="27" customFormat="1" ht="24" customHeight="1">
      <c r="A23" s="30">
        <v>21081100</v>
      </c>
      <c r="B23" s="38" t="s">
        <v>34</v>
      </c>
      <c r="C23" s="14">
        <v>9740</v>
      </c>
      <c r="D23" s="14">
        <v>42518</v>
      </c>
      <c r="E23" s="14">
        <v>71817</v>
      </c>
      <c r="F23" s="44">
        <f>E23*100/C23</f>
        <v>737.3408624229979</v>
      </c>
      <c r="G23" s="39">
        <f>E23/D23*100</f>
        <v>168.90963827085</v>
      </c>
      <c r="H23" s="96"/>
    </row>
    <row r="24" spans="1:8" s="27" customFormat="1" ht="53.25" customHeight="1">
      <c r="A24" s="30">
        <v>21081500</v>
      </c>
      <c r="B24" s="38" t="s">
        <v>114</v>
      </c>
      <c r="C24" s="14"/>
      <c r="D24" s="14"/>
      <c r="E24" s="14">
        <v>36101</v>
      </c>
      <c r="F24" s="36"/>
      <c r="G24" s="39"/>
      <c r="H24" s="96"/>
    </row>
    <row r="25" spans="1:8" s="27" customFormat="1" ht="53.25" customHeight="1">
      <c r="A25" s="30">
        <v>22010300</v>
      </c>
      <c r="B25" s="38" t="s">
        <v>111</v>
      </c>
      <c r="C25" s="14">
        <v>80000</v>
      </c>
      <c r="D25" s="14">
        <v>80000</v>
      </c>
      <c r="E25" s="14">
        <v>114388</v>
      </c>
      <c r="F25" s="44">
        <f>E25*100/C25</f>
        <v>142.985</v>
      </c>
      <c r="G25" s="39">
        <f>E25/D25*100</f>
        <v>142.985</v>
      </c>
      <c r="H25" s="96"/>
    </row>
    <row r="26" spans="1:8" s="27" customFormat="1" ht="24" customHeight="1">
      <c r="A26" s="30">
        <v>22012500</v>
      </c>
      <c r="B26" s="38" t="s">
        <v>112</v>
      </c>
      <c r="C26" s="14">
        <v>25402</v>
      </c>
      <c r="D26" s="14">
        <v>47402</v>
      </c>
      <c r="E26" s="14">
        <v>156667</v>
      </c>
      <c r="F26" s="44">
        <f>E26*100/C26</f>
        <v>616.7506495551531</v>
      </c>
      <c r="G26" s="39">
        <f>E26/D26*100</f>
        <v>330.50715159697904</v>
      </c>
      <c r="H26" s="96"/>
    </row>
    <row r="27" spans="1:8" s="27" customFormat="1" ht="39" customHeight="1">
      <c r="A27" s="30">
        <v>22012600</v>
      </c>
      <c r="B27" s="38" t="s">
        <v>265</v>
      </c>
      <c r="C27" s="14">
        <v>283200</v>
      </c>
      <c r="D27" s="14">
        <v>443160</v>
      </c>
      <c r="E27" s="14">
        <v>591383</v>
      </c>
      <c r="F27" s="44">
        <f>E27*100/C27</f>
        <v>208.82168079096044</v>
      </c>
      <c r="G27" s="39">
        <f>E27/D27*100</f>
        <v>133.44683635707193</v>
      </c>
      <c r="H27" s="96"/>
    </row>
    <row r="28" spans="1:8" s="27" customFormat="1" ht="116.25" customHeight="1">
      <c r="A28" s="30">
        <v>22012900</v>
      </c>
      <c r="B28" s="103" t="s">
        <v>290</v>
      </c>
      <c r="C28" s="14"/>
      <c r="D28" s="14"/>
      <c r="E28" s="14">
        <v>8000</v>
      </c>
      <c r="F28" s="36"/>
      <c r="G28" s="39"/>
      <c r="H28" s="96"/>
    </row>
    <row r="29" spans="1:8" s="27" customFormat="1" ht="56.25">
      <c r="A29" s="30">
        <v>22080400</v>
      </c>
      <c r="B29" s="38" t="s">
        <v>96</v>
      </c>
      <c r="C29" s="14">
        <v>124461</v>
      </c>
      <c r="D29" s="14">
        <v>117961</v>
      </c>
      <c r="E29" s="14">
        <v>133348</v>
      </c>
      <c r="F29" s="36">
        <f>E29*100/C29</f>
        <v>107.14038935891564</v>
      </c>
      <c r="G29" s="39">
        <f>E29/D29*100</f>
        <v>113.0441417078526</v>
      </c>
      <c r="H29" s="96"/>
    </row>
    <row r="30" spans="1:8" s="27" customFormat="1" ht="18" customHeight="1">
      <c r="A30" s="30">
        <v>22090000</v>
      </c>
      <c r="B30" s="38" t="s">
        <v>11</v>
      </c>
      <c r="C30" s="14">
        <v>448</v>
      </c>
      <c r="D30" s="14">
        <v>448</v>
      </c>
      <c r="E30" s="14">
        <v>2780</v>
      </c>
      <c r="F30" s="36">
        <f>E30*100/C30</f>
        <v>620.5357142857143</v>
      </c>
      <c r="G30" s="39">
        <f>E30/D30*100</f>
        <v>620.5357142857143</v>
      </c>
      <c r="H30" s="96"/>
    </row>
    <row r="31" spans="1:8" s="27" customFormat="1" ht="56.25">
      <c r="A31" s="30">
        <v>22130000</v>
      </c>
      <c r="B31" s="38" t="s">
        <v>97</v>
      </c>
      <c r="C31" s="14"/>
      <c r="D31" s="14"/>
      <c r="E31" s="14">
        <v>1881</v>
      </c>
      <c r="F31" s="36"/>
      <c r="G31" s="39"/>
      <c r="H31" s="96"/>
    </row>
    <row r="32" spans="1:8" s="27" customFormat="1" ht="18.75">
      <c r="A32" s="30">
        <v>24060300</v>
      </c>
      <c r="B32" s="38" t="s">
        <v>10</v>
      </c>
      <c r="C32" s="14">
        <v>35000</v>
      </c>
      <c r="D32" s="14">
        <v>57600</v>
      </c>
      <c r="E32" s="14">
        <v>75035</v>
      </c>
      <c r="F32" s="36">
        <f>E32*100/C32</f>
        <v>214.38571428571427</v>
      </c>
      <c r="G32" s="39">
        <f>E32/D32*100</f>
        <v>130.26909722222223</v>
      </c>
      <c r="H32" s="96"/>
    </row>
    <row r="33" spans="1:8" s="27" customFormat="1" ht="189" customHeight="1" thickBot="1">
      <c r="A33" s="45">
        <v>24062200</v>
      </c>
      <c r="B33" s="46" t="s">
        <v>115</v>
      </c>
      <c r="C33" s="47"/>
      <c r="D33" s="47">
        <v>2390</v>
      </c>
      <c r="E33" s="47">
        <v>9348</v>
      </c>
      <c r="F33" s="48"/>
      <c r="G33" s="49">
        <f>E33/D33*100</f>
        <v>391.1297071129707</v>
      </c>
      <c r="H33" s="96"/>
    </row>
    <row r="34" spans="1:8" s="27" customFormat="1" ht="1.5" customHeight="1" thickBot="1">
      <c r="A34" s="50" t="s">
        <v>3</v>
      </c>
      <c r="B34" s="29" t="s">
        <v>8</v>
      </c>
      <c r="C34" s="15">
        <f>SUM(C20:C32)</f>
        <v>741951</v>
      </c>
      <c r="D34" s="15">
        <f>SUM(D20:D33)</f>
        <v>975179</v>
      </c>
      <c r="E34" s="15">
        <f>SUM(E19:E33)</f>
        <v>1453572</v>
      </c>
      <c r="F34" s="51">
        <f aca="true" t="shared" si="2" ref="F34:F57">E34*100/C34</f>
        <v>195.91212896808548</v>
      </c>
      <c r="G34" s="52">
        <f aca="true" t="shared" si="3" ref="G34:G57">E34/D34*100</f>
        <v>149.05694236647835</v>
      </c>
      <c r="H34" s="96"/>
    </row>
    <row r="35" spans="1:8" s="27" customFormat="1" ht="19.5" thickBot="1">
      <c r="A35" s="50" t="s">
        <v>3</v>
      </c>
      <c r="B35" s="29" t="s">
        <v>12</v>
      </c>
      <c r="C35" s="15">
        <f>C7+C18</f>
        <v>150400323</v>
      </c>
      <c r="D35" s="15">
        <f>D7+D18</f>
        <v>183741939</v>
      </c>
      <c r="E35" s="15">
        <f>E7+E18</f>
        <v>204844759</v>
      </c>
      <c r="F35" s="51">
        <f t="shared" si="2"/>
        <v>136.19968023605907</v>
      </c>
      <c r="G35" s="52">
        <f t="shared" si="3"/>
        <v>111.48503173246691</v>
      </c>
      <c r="H35" s="96"/>
    </row>
    <row r="36" spans="1:8" s="27" customFormat="1" ht="18.75">
      <c r="A36" s="53"/>
      <c r="B36" s="54" t="s">
        <v>13</v>
      </c>
      <c r="C36" s="16">
        <f>C37+C38</f>
        <v>49056100</v>
      </c>
      <c r="D36" s="16">
        <f>D37+D38</f>
        <v>41386201</v>
      </c>
      <c r="E36" s="16">
        <f>E37+E38</f>
        <v>41195771</v>
      </c>
      <c r="F36" s="16">
        <f>F37</f>
        <v>68.8211577807197</v>
      </c>
      <c r="G36" s="77">
        <f>G37</f>
        <v>100</v>
      </c>
      <c r="H36" s="96"/>
    </row>
    <row r="37" spans="1:8" s="27" customFormat="1" ht="18.75">
      <c r="A37" s="30">
        <v>41020100</v>
      </c>
      <c r="B37" s="38" t="s">
        <v>98</v>
      </c>
      <c r="C37" s="14">
        <v>16618000</v>
      </c>
      <c r="D37" s="14">
        <v>11436700</v>
      </c>
      <c r="E37" s="14">
        <v>11436700</v>
      </c>
      <c r="F37" s="36">
        <f t="shared" si="2"/>
        <v>68.8211577807197</v>
      </c>
      <c r="G37" s="39">
        <f t="shared" si="3"/>
        <v>100</v>
      </c>
      <c r="H37" s="96"/>
    </row>
    <row r="38" spans="1:8" s="27" customFormat="1" ht="18.75">
      <c r="A38" s="30">
        <v>41020200</v>
      </c>
      <c r="B38" s="38" t="s">
        <v>113</v>
      </c>
      <c r="C38" s="14">
        <v>32438100</v>
      </c>
      <c r="D38" s="14">
        <v>29949501</v>
      </c>
      <c r="E38" s="14">
        <v>29759071</v>
      </c>
      <c r="F38" s="36">
        <f t="shared" si="2"/>
        <v>91.74110382543984</v>
      </c>
      <c r="G38" s="59">
        <f t="shared" si="3"/>
        <v>99.36416302895998</v>
      </c>
      <c r="H38" s="96"/>
    </row>
    <row r="39" spans="1:8" s="27" customFormat="1" ht="18.75">
      <c r="A39" s="30"/>
      <c r="B39" s="43" t="s">
        <v>14</v>
      </c>
      <c r="C39" s="16">
        <f>C35+C36</f>
        <v>199456423</v>
      </c>
      <c r="D39" s="16">
        <f>D35+D36</f>
        <v>225128140</v>
      </c>
      <c r="E39" s="16">
        <f>E35+E36</f>
        <v>246040530</v>
      </c>
      <c r="F39" s="16">
        <f>F35+F36</f>
        <v>205.02083801677878</v>
      </c>
      <c r="G39" s="77">
        <f>G35+G36</f>
        <v>211.4850317324669</v>
      </c>
      <c r="H39" s="96"/>
    </row>
    <row r="40" spans="1:8" s="27" customFormat="1" ht="25.5" customHeight="1">
      <c r="A40" s="40"/>
      <c r="B40" s="41" t="s">
        <v>15</v>
      </c>
      <c r="C40" s="42">
        <f>C42+C43++C44+C45+C53+C54+C56+C47+C41+C48</f>
        <v>411832500</v>
      </c>
      <c r="D40" s="42">
        <f>D41+D42+D43+D45+D46+D47+D48+D49+D50+D51+D52+D54+D55+D56</f>
        <v>502952397</v>
      </c>
      <c r="E40" s="42">
        <f>E41+E42+E43+E45+E46+E47+E48+E49+E50+E51+E52+E54+E55+E56</f>
        <v>497589142</v>
      </c>
      <c r="F40" s="55">
        <f t="shared" si="2"/>
        <v>120.82318466852422</v>
      </c>
      <c r="G40" s="59">
        <f t="shared" si="3"/>
        <v>98.93364560304502</v>
      </c>
      <c r="H40" s="96"/>
    </row>
    <row r="41" spans="1:8" s="27" customFormat="1" ht="55.5" customHeight="1">
      <c r="A41" s="30">
        <v>41030300</v>
      </c>
      <c r="B41" s="38" t="s">
        <v>87</v>
      </c>
      <c r="C41" s="14"/>
      <c r="D41" s="14">
        <v>132500</v>
      </c>
      <c r="E41" s="14">
        <v>132500</v>
      </c>
      <c r="F41" s="56"/>
      <c r="G41" s="49">
        <f>E41/D41*100</f>
        <v>100</v>
      </c>
      <c r="H41" s="96"/>
    </row>
    <row r="42" spans="1:8" s="27" customFormat="1" ht="112.5">
      <c r="A42" s="30">
        <v>41030600</v>
      </c>
      <c r="B42" s="38" t="s">
        <v>99</v>
      </c>
      <c r="C42" s="14">
        <v>110185000</v>
      </c>
      <c r="D42" s="14">
        <v>108349500</v>
      </c>
      <c r="E42" s="14">
        <v>106689946</v>
      </c>
      <c r="F42" s="44">
        <f t="shared" si="2"/>
        <v>96.82801288741662</v>
      </c>
      <c r="G42" s="39">
        <f t="shared" si="3"/>
        <v>98.4683325719085</v>
      </c>
      <c r="H42" s="96"/>
    </row>
    <row r="43" spans="1:8" s="27" customFormat="1" ht="106.5" customHeight="1">
      <c r="A43" s="30">
        <v>41030800</v>
      </c>
      <c r="B43" s="38" t="s">
        <v>16</v>
      </c>
      <c r="C43" s="14">
        <v>144288300</v>
      </c>
      <c r="D43" s="14">
        <v>176678401</v>
      </c>
      <c r="E43" s="14">
        <v>175174594</v>
      </c>
      <c r="F43" s="36">
        <f t="shared" si="2"/>
        <v>121.40595876450135</v>
      </c>
      <c r="G43" s="39">
        <f t="shared" si="3"/>
        <v>99.14884502492185</v>
      </c>
      <c r="H43" s="96"/>
    </row>
    <row r="44" spans="1:8" s="27" customFormat="1" ht="75" hidden="1">
      <c r="A44" s="30">
        <v>41030900</v>
      </c>
      <c r="B44" s="38" t="s">
        <v>17</v>
      </c>
      <c r="C44" s="14"/>
      <c r="D44" s="14"/>
      <c r="E44" s="14"/>
      <c r="F44" s="36"/>
      <c r="G44" s="39"/>
      <c r="H44" s="96"/>
    </row>
    <row r="45" spans="1:8" s="27" customFormat="1" ht="75">
      <c r="A45" s="30">
        <v>41031000</v>
      </c>
      <c r="B45" s="38" t="s">
        <v>18</v>
      </c>
      <c r="C45" s="14">
        <v>6155500</v>
      </c>
      <c r="D45" s="14">
        <v>4039683</v>
      </c>
      <c r="E45" s="14">
        <v>4039683</v>
      </c>
      <c r="F45" s="36">
        <f t="shared" si="2"/>
        <v>65.62721143692633</v>
      </c>
      <c r="G45" s="39">
        <f t="shared" si="3"/>
        <v>100</v>
      </c>
      <c r="H45" s="96"/>
    </row>
    <row r="46" spans="1:8" s="27" customFormat="1" ht="63" customHeight="1">
      <c r="A46" s="30">
        <v>41033600</v>
      </c>
      <c r="B46" s="38" t="s">
        <v>267</v>
      </c>
      <c r="C46" s="14"/>
      <c r="D46" s="14">
        <v>1408723</v>
      </c>
      <c r="E46" s="14">
        <v>1404324</v>
      </c>
      <c r="F46" s="36"/>
      <c r="G46" s="39">
        <f t="shared" si="3"/>
        <v>99.68773137089406</v>
      </c>
      <c r="H46" s="96"/>
    </row>
    <row r="47" spans="1:8" s="27" customFormat="1" ht="37.5">
      <c r="A47" s="57">
        <v>41033900</v>
      </c>
      <c r="B47" s="38" t="s">
        <v>101</v>
      </c>
      <c r="C47" s="14">
        <v>88578200</v>
      </c>
      <c r="D47" s="14">
        <v>83705200</v>
      </c>
      <c r="E47" s="14">
        <v>83703731</v>
      </c>
      <c r="F47" s="36">
        <f t="shared" si="2"/>
        <v>94.49698797220987</v>
      </c>
      <c r="G47" s="39">
        <f t="shared" si="3"/>
        <v>99.99824503137201</v>
      </c>
      <c r="H47" s="96"/>
    </row>
    <row r="48" spans="1:8" s="27" customFormat="1" ht="37.5">
      <c r="A48" s="57">
        <v>41034200</v>
      </c>
      <c r="B48" s="38" t="s">
        <v>102</v>
      </c>
      <c r="C48" s="14">
        <v>61197000</v>
      </c>
      <c r="D48" s="14">
        <v>62098293</v>
      </c>
      <c r="E48" s="14">
        <v>60809418</v>
      </c>
      <c r="F48" s="36">
        <f t="shared" si="2"/>
        <v>99.36666503259964</v>
      </c>
      <c r="G48" s="39">
        <f>E48/D48*100</f>
        <v>97.9244598559255</v>
      </c>
      <c r="H48" s="96"/>
    </row>
    <row r="49" spans="1:8" s="27" customFormat="1" ht="56.25">
      <c r="A49" s="57">
        <v>41034500</v>
      </c>
      <c r="B49" s="38" t="s">
        <v>268</v>
      </c>
      <c r="C49" s="14"/>
      <c r="D49" s="14">
        <v>20855037</v>
      </c>
      <c r="E49" s="14">
        <v>20855037</v>
      </c>
      <c r="F49" s="36"/>
      <c r="G49" s="39">
        <f>E49/D49*100</f>
        <v>100</v>
      </c>
      <c r="H49" s="96"/>
    </row>
    <row r="50" spans="1:8" s="27" customFormat="1" ht="18.75">
      <c r="A50" s="30">
        <v>41035000</v>
      </c>
      <c r="B50" s="38" t="s">
        <v>2</v>
      </c>
      <c r="C50" s="14">
        <v>32563070</v>
      </c>
      <c r="D50" s="14">
        <v>40074843</v>
      </c>
      <c r="E50" s="14">
        <v>39202377</v>
      </c>
      <c r="F50" s="36">
        <f>E50*100/C50</f>
        <v>120.3890695809701</v>
      </c>
      <c r="G50" s="39">
        <f>E50/D50*100</f>
        <v>97.82290850147561</v>
      </c>
      <c r="H50" s="96"/>
    </row>
    <row r="51" spans="1:8" s="27" customFormat="1" ht="56.25">
      <c r="A51" s="57">
        <v>41035200</v>
      </c>
      <c r="B51" s="101" t="s">
        <v>285</v>
      </c>
      <c r="C51" s="14"/>
      <c r="D51" s="14">
        <v>3706100</v>
      </c>
      <c r="E51" s="14">
        <v>3706100</v>
      </c>
      <c r="F51" s="36"/>
      <c r="G51" s="39">
        <f>E51/D51*100</f>
        <v>100</v>
      </c>
      <c r="H51" s="96"/>
    </row>
    <row r="52" spans="1:8" s="27" customFormat="1" ht="56.25">
      <c r="A52" s="57">
        <v>41035400</v>
      </c>
      <c r="B52" s="101" t="s">
        <v>283</v>
      </c>
      <c r="C52" s="14"/>
      <c r="D52" s="14">
        <v>43770</v>
      </c>
      <c r="E52" s="14">
        <v>25484</v>
      </c>
      <c r="F52" s="36"/>
      <c r="G52" s="39">
        <f>E52/D52*100</f>
        <v>58.22252684487091</v>
      </c>
      <c r="H52" s="96"/>
    </row>
    <row r="53" spans="1:8" s="27" customFormat="1" ht="18.75" hidden="1">
      <c r="A53" s="30"/>
      <c r="B53" s="38"/>
      <c r="C53" s="14"/>
      <c r="D53" s="14"/>
      <c r="E53" s="14"/>
      <c r="F53" s="36"/>
      <c r="G53" s="39"/>
      <c r="H53" s="96"/>
    </row>
    <row r="54" spans="1:8" s="27" customFormat="1" ht="131.25">
      <c r="A54" s="30">
        <v>41035800</v>
      </c>
      <c r="B54" s="58" t="s">
        <v>19</v>
      </c>
      <c r="C54" s="14">
        <v>1428500</v>
      </c>
      <c r="D54" s="14">
        <v>892900</v>
      </c>
      <c r="E54" s="14">
        <v>886834</v>
      </c>
      <c r="F54" s="44">
        <f t="shared" si="2"/>
        <v>62.08148407420371</v>
      </c>
      <c r="G54" s="39">
        <f t="shared" si="3"/>
        <v>99.32064060925076</v>
      </c>
      <c r="H54" s="96"/>
    </row>
    <row r="55" spans="1:8" s="27" customFormat="1" ht="238.5" customHeight="1">
      <c r="A55" s="30">
        <v>41036100</v>
      </c>
      <c r="B55" s="101" t="s">
        <v>284</v>
      </c>
      <c r="C55" s="14"/>
      <c r="D55" s="14">
        <v>454247</v>
      </c>
      <c r="E55" s="14">
        <v>451022</v>
      </c>
      <c r="F55" s="44"/>
      <c r="G55" s="39">
        <f t="shared" si="3"/>
        <v>99.29003383621686</v>
      </c>
      <c r="H55" s="96"/>
    </row>
    <row r="56" spans="1:8" s="27" customFormat="1" ht="56.25">
      <c r="A56" s="30">
        <v>41037000</v>
      </c>
      <c r="B56" s="38" t="s">
        <v>104</v>
      </c>
      <c r="C56" s="14"/>
      <c r="D56" s="14">
        <v>513200</v>
      </c>
      <c r="E56" s="14">
        <v>508092</v>
      </c>
      <c r="F56" s="44"/>
      <c r="G56" s="39">
        <f t="shared" si="3"/>
        <v>99.00467653936087</v>
      </c>
      <c r="H56" s="96"/>
    </row>
    <row r="57" spans="1:8" s="27" customFormat="1" ht="30" customHeight="1">
      <c r="A57" s="53"/>
      <c r="B57" s="43" t="s">
        <v>20</v>
      </c>
      <c r="C57" s="16">
        <f>C39+C40</f>
        <v>611288923</v>
      </c>
      <c r="D57" s="16">
        <f>D39+D40</f>
        <v>728080537</v>
      </c>
      <c r="E57" s="16">
        <f>E39+E40</f>
        <v>743629672</v>
      </c>
      <c r="F57" s="55">
        <f t="shared" si="2"/>
        <v>121.64945969420094</v>
      </c>
      <c r="G57" s="59">
        <f t="shared" si="3"/>
        <v>102.13563393193685</v>
      </c>
      <c r="H57" s="96"/>
    </row>
    <row r="58" spans="1:8" s="27" customFormat="1" ht="19.5" thickBot="1">
      <c r="A58" s="128" t="s">
        <v>38</v>
      </c>
      <c r="B58" s="129"/>
      <c r="C58" s="129"/>
      <c r="D58" s="129"/>
      <c r="E58" s="129"/>
      <c r="F58" s="129"/>
      <c r="G58" s="130"/>
      <c r="H58" s="96"/>
    </row>
    <row r="59" spans="1:8" s="27" customFormat="1" ht="18.75">
      <c r="A59" s="71" t="s">
        <v>239</v>
      </c>
      <c r="B59" s="6" t="s">
        <v>39</v>
      </c>
      <c r="C59" s="16">
        <f>C60</f>
        <v>25993628</v>
      </c>
      <c r="D59" s="16">
        <f>D60</f>
        <v>33875194</v>
      </c>
      <c r="E59" s="16">
        <f>E60</f>
        <v>32251671.72999999</v>
      </c>
      <c r="F59" s="19">
        <f aca="true" t="shared" si="4" ref="F59:F65">E59*100/C59</f>
        <v>124.07529926180366</v>
      </c>
      <c r="G59" s="20">
        <f aca="true" t="shared" si="5" ref="G59:G65">E59*100/D59</f>
        <v>95.20734177935627</v>
      </c>
      <c r="H59" s="96"/>
    </row>
    <row r="60" spans="1:8" s="4" customFormat="1" ht="78" customHeight="1">
      <c r="A60" s="12" t="s">
        <v>116</v>
      </c>
      <c r="B60" s="7" t="s">
        <v>117</v>
      </c>
      <c r="C60" s="14">
        <v>25993628</v>
      </c>
      <c r="D60" s="14">
        <v>33875194</v>
      </c>
      <c r="E60" s="14">
        <v>32251671.72999999</v>
      </c>
      <c r="F60" s="21">
        <f t="shared" si="4"/>
        <v>124.07529926180366</v>
      </c>
      <c r="G60" s="22">
        <f t="shared" si="5"/>
        <v>95.20734177935627</v>
      </c>
      <c r="H60" s="95"/>
    </row>
    <row r="61" spans="1:8" s="4" customFormat="1" ht="37.5" hidden="1">
      <c r="A61" s="11" t="s">
        <v>40</v>
      </c>
      <c r="B61" s="6" t="s">
        <v>41</v>
      </c>
      <c r="C61" s="16">
        <f>C62</f>
        <v>0</v>
      </c>
      <c r="D61" s="16">
        <f>D62</f>
        <v>0</v>
      </c>
      <c r="E61" s="98">
        <f>E62</f>
        <v>0</v>
      </c>
      <c r="F61" s="19" t="e">
        <f t="shared" si="4"/>
        <v>#DIV/0!</v>
      </c>
      <c r="G61" s="20" t="e">
        <f t="shared" si="5"/>
        <v>#DIV/0!</v>
      </c>
      <c r="H61" s="95"/>
    </row>
    <row r="62" spans="1:8" s="4" customFormat="1" ht="18.75" hidden="1">
      <c r="A62" s="12">
        <v>60702</v>
      </c>
      <c r="B62" s="7" t="s">
        <v>70</v>
      </c>
      <c r="C62" s="14">
        <v>0</v>
      </c>
      <c r="D62" s="14">
        <v>0</v>
      </c>
      <c r="E62" s="99">
        <v>0</v>
      </c>
      <c r="F62" s="21" t="e">
        <f t="shared" si="4"/>
        <v>#DIV/0!</v>
      </c>
      <c r="G62" s="22" t="e">
        <f t="shared" si="5"/>
        <v>#DIV/0!</v>
      </c>
      <c r="H62" s="95"/>
    </row>
    <row r="63" spans="1:8" s="4" customFormat="1" ht="18.75">
      <c r="A63" s="11">
        <v>1000</v>
      </c>
      <c r="B63" s="6" t="s">
        <v>42</v>
      </c>
      <c r="C63" s="16">
        <f>SUM(C64:C74)</f>
        <v>178631026</v>
      </c>
      <c r="D63" s="16">
        <f>SUM(D64:D74)</f>
        <v>176685074</v>
      </c>
      <c r="E63" s="16">
        <f>SUM(E64:E74)</f>
        <v>165421463.38999996</v>
      </c>
      <c r="F63" s="19">
        <f>E63*100/C63</f>
        <v>92.60511294941561</v>
      </c>
      <c r="G63" s="20">
        <f t="shared" si="5"/>
        <v>93.6250355760102</v>
      </c>
      <c r="H63" s="95"/>
    </row>
    <row r="64" spans="1:8" s="4" customFormat="1" ht="18.75">
      <c r="A64" s="12" t="s">
        <v>118</v>
      </c>
      <c r="B64" s="7" t="s">
        <v>119</v>
      </c>
      <c r="C64" s="14">
        <v>23501094</v>
      </c>
      <c r="D64" s="14">
        <v>25993547</v>
      </c>
      <c r="E64" s="14">
        <v>25711602.389999997</v>
      </c>
      <c r="F64" s="21">
        <f t="shared" si="4"/>
        <v>109.4059808024256</v>
      </c>
      <c r="G64" s="22">
        <f t="shared" si="5"/>
        <v>98.91532844671023</v>
      </c>
      <c r="H64" s="95"/>
    </row>
    <row r="65" spans="1:8" s="4" customFormat="1" ht="75">
      <c r="A65" s="12" t="s">
        <v>120</v>
      </c>
      <c r="B65" s="7" t="s">
        <v>121</v>
      </c>
      <c r="C65" s="14">
        <v>143634851</v>
      </c>
      <c r="D65" s="14">
        <v>139519784</v>
      </c>
      <c r="E65" s="14">
        <v>128895579.45999998</v>
      </c>
      <c r="F65" s="21">
        <f t="shared" si="4"/>
        <v>89.7383737739248</v>
      </c>
      <c r="G65" s="22">
        <f t="shared" si="5"/>
        <v>92.38516270925417</v>
      </c>
      <c r="H65" s="95"/>
    </row>
    <row r="66" spans="1:8" s="4" customFormat="1" ht="75">
      <c r="A66" s="12" t="s">
        <v>122</v>
      </c>
      <c r="B66" s="7" t="s">
        <v>123</v>
      </c>
      <c r="C66" s="14">
        <v>3600842</v>
      </c>
      <c r="D66" s="14">
        <v>3067242</v>
      </c>
      <c r="E66" s="14">
        <v>2834388.29</v>
      </c>
      <c r="F66" s="21">
        <f aca="true" t="shared" si="6" ref="F66:F73">E66*100/C66</f>
        <v>78.71459758578688</v>
      </c>
      <c r="G66" s="22">
        <f aca="true" t="shared" si="7" ref="G66:G73">E66*100/D66</f>
        <v>92.40836849521492</v>
      </c>
      <c r="H66" s="95"/>
    </row>
    <row r="67" spans="1:8" s="4" customFormat="1" ht="37.5">
      <c r="A67" s="12" t="s">
        <v>124</v>
      </c>
      <c r="B67" s="7" t="s">
        <v>125</v>
      </c>
      <c r="C67" s="14">
        <v>2113788</v>
      </c>
      <c r="D67" s="14">
        <v>2148999</v>
      </c>
      <c r="E67" s="14">
        <v>2141781.47</v>
      </c>
      <c r="F67" s="21">
        <f t="shared" si="6"/>
        <v>101.32432722676069</v>
      </c>
      <c r="G67" s="22">
        <f t="shared" si="7"/>
        <v>99.66414456218921</v>
      </c>
      <c r="H67" s="95"/>
    </row>
    <row r="68" spans="1:8" s="4" customFormat="1" ht="37.5">
      <c r="A68" s="12" t="s">
        <v>126</v>
      </c>
      <c r="B68" s="7" t="s">
        <v>127</v>
      </c>
      <c r="C68" s="14">
        <v>59730</v>
      </c>
      <c r="D68" s="14">
        <v>0</v>
      </c>
      <c r="E68" s="14">
        <v>0</v>
      </c>
      <c r="F68" s="21">
        <f t="shared" si="6"/>
        <v>0</v>
      </c>
      <c r="G68" s="22"/>
      <c r="H68" s="95"/>
    </row>
    <row r="69" spans="1:8" s="4" customFormat="1" ht="37.5">
      <c r="A69" s="12" t="s">
        <v>128</v>
      </c>
      <c r="B69" s="7" t="s">
        <v>129</v>
      </c>
      <c r="C69" s="14">
        <v>1228848</v>
      </c>
      <c r="D69" s="14">
        <v>1255261</v>
      </c>
      <c r="E69" s="14">
        <v>1246813.22</v>
      </c>
      <c r="F69" s="21">
        <f t="shared" si="6"/>
        <v>101.46195623868859</v>
      </c>
      <c r="G69" s="22">
        <f t="shared" si="7"/>
        <v>99.3270100799754</v>
      </c>
      <c r="H69" s="95"/>
    </row>
    <row r="70" spans="1:8" s="4" customFormat="1" ht="18.75">
      <c r="A70" s="12" t="s">
        <v>130</v>
      </c>
      <c r="B70" s="7" t="s">
        <v>131</v>
      </c>
      <c r="C70" s="14">
        <v>1766586</v>
      </c>
      <c r="D70" s="14">
        <v>1784772</v>
      </c>
      <c r="E70" s="14">
        <v>1771642.25</v>
      </c>
      <c r="F70" s="21">
        <f t="shared" si="6"/>
        <v>100.28621589891463</v>
      </c>
      <c r="G70" s="22">
        <f t="shared" si="7"/>
        <v>99.26434580999702</v>
      </c>
      <c r="H70" s="95"/>
    </row>
    <row r="71" spans="1:8" s="4" customFormat="1" ht="37.5">
      <c r="A71" s="12" t="s">
        <v>132</v>
      </c>
      <c r="B71" s="7" t="s">
        <v>133</v>
      </c>
      <c r="C71" s="14">
        <v>714417</v>
      </c>
      <c r="D71" s="14">
        <v>709883</v>
      </c>
      <c r="E71" s="14">
        <v>696645.26</v>
      </c>
      <c r="F71" s="21">
        <f t="shared" si="6"/>
        <v>97.51241361837694</v>
      </c>
      <c r="G71" s="22">
        <f t="shared" si="7"/>
        <v>98.13522228310862</v>
      </c>
      <c r="H71" s="95"/>
    </row>
    <row r="72" spans="1:8" s="4" customFormat="1" ht="18.75">
      <c r="A72" s="12" t="s">
        <v>134</v>
      </c>
      <c r="B72" s="7" t="s">
        <v>135</v>
      </c>
      <c r="C72" s="14">
        <v>918357</v>
      </c>
      <c r="D72" s="14">
        <v>913915</v>
      </c>
      <c r="E72" s="14">
        <v>898262.93</v>
      </c>
      <c r="F72" s="21">
        <f t="shared" si="6"/>
        <v>97.81195439246393</v>
      </c>
      <c r="G72" s="22">
        <f t="shared" si="7"/>
        <v>98.28736042192108</v>
      </c>
      <c r="H72" s="95"/>
    </row>
    <row r="73" spans="1:8" s="4" customFormat="1" ht="18.75">
      <c r="A73" s="12" t="s">
        <v>136</v>
      </c>
      <c r="B73" s="7" t="s">
        <v>71</v>
      </c>
      <c r="C73" s="14">
        <v>1072573</v>
      </c>
      <c r="D73" s="14">
        <v>1271731</v>
      </c>
      <c r="E73" s="14">
        <v>1204808.12</v>
      </c>
      <c r="F73" s="21">
        <f t="shared" si="6"/>
        <v>112.32877575698812</v>
      </c>
      <c r="G73" s="22">
        <f t="shared" si="7"/>
        <v>94.73765442534625</v>
      </c>
      <c r="H73" s="95"/>
    </row>
    <row r="74" spans="1:8" s="4" customFormat="1" ht="37.5">
      <c r="A74" s="12" t="s">
        <v>137</v>
      </c>
      <c r="B74" s="7" t="s">
        <v>138</v>
      </c>
      <c r="C74" s="14">
        <v>19940</v>
      </c>
      <c r="D74" s="14">
        <v>19940</v>
      </c>
      <c r="E74" s="14">
        <v>19940</v>
      </c>
      <c r="F74" s="21">
        <f aca="true" t="shared" si="8" ref="F74:F82">E74*100/C74</f>
        <v>100</v>
      </c>
      <c r="G74" s="22">
        <f aca="true" t="shared" si="9" ref="G74:G82">E74*100/D74</f>
        <v>100</v>
      </c>
      <c r="H74" s="95"/>
    </row>
    <row r="75" spans="1:8" s="4" customFormat="1" ht="18.75">
      <c r="A75" s="11">
        <v>2000</v>
      </c>
      <c r="B75" s="6" t="s">
        <v>43</v>
      </c>
      <c r="C75" s="16">
        <f>C77+C78+C80</f>
        <v>68400691</v>
      </c>
      <c r="D75" s="16">
        <f>SUM(D77:D80)</f>
        <v>73244033.32000001</v>
      </c>
      <c r="E75" s="16">
        <f>SUM(E77:E80)</f>
        <v>71123485.77000001</v>
      </c>
      <c r="F75" s="19">
        <f t="shared" si="8"/>
        <v>103.98065389427134</v>
      </c>
      <c r="G75" s="20">
        <f t="shared" si="9"/>
        <v>97.10481870825515</v>
      </c>
      <c r="H75" s="95"/>
    </row>
    <row r="76" spans="1:8" s="4" customFormat="1" ht="18.75" hidden="1">
      <c r="A76" s="12">
        <v>80101</v>
      </c>
      <c r="B76" s="7" t="s">
        <v>100</v>
      </c>
      <c r="C76" s="14">
        <v>31213400</v>
      </c>
      <c r="D76" s="14">
        <v>31157401</v>
      </c>
      <c r="E76" s="14">
        <v>7279856</v>
      </c>
      <c r="F76" s="21">
        <f t="shared" si="8"/>
        <v>23.322854927691314</v>
      </c>
      <c r="G76" s="22">
        <f t="shared" si="9"/>
        <v>23.364772947525374</v>
      </c>
      <c r="H76" s="95"/>
    </row>
    <row r="77" spans="1:8" s="4" customFormat="1" ht="37.5">
      <c r="A77" s="12" t="s">
        <v>139</v>
      </c>
      <c r="B77" s="7" t="s">
        <v>140</v>
      </c>
      <c r="C77" s="14">
        <v>42210835</v>
      </c>
      <c r="D77" s="14">
        <v>42989825.52</v>
      </c>
      <c r="E77" s="14">
        <v>42499982.99</v>
      </c>
      <c r="F77" s="21">
        <f t="shared" si="8"/>
        <v>100.6850089319484</v>
      </c>
      <c r="G77" s="22">
        <f t="shared" si="9"/>
        <v>98.86056171646447</v>
      </c>
      <c r="H77" s="95"/>
    </row>
    <row r="78" spans="1:8" s="4" customFormat="1" ht="18.75">
      <c r="A78" s="12" t="s">
        <v>141</v>
      </c>
      <c r="B78" s="7" t="s">
        <v>142</v>
      </c>
      <c r="C78" s="14">
        <v>25501996</v>
      </c>
      <c r="D78" s="14">
        <v>27406432</v>
      </c>
      <c r="E78" s="14">
        <v>26098872.82</v>
      </c>
      <c r="F78" s="21">
        <f t="shared" si="8"/>
        <v>102.34051020947537</v>
      </c>
      <c r="G78" s="22">
        <f t="shared" si="9"/>
        <v>95.2290061690628</v>
      </c>
      <c r="H78" s="95"/>
    </row>
    <row r="79" spans="1:8" s="4" customFormat="1" ht="37.5">
      <c r="A79" s="12">
        <v>2214</v>
      </c>
      <c r="B79" s="7" t="s">
        <v>280</v>
      </c>
      <c r="C79" s="14">
        <v>0</v>
      </c>
      <c r="D79" s="14">
        <v>751193</v>
      </c>
      <c r="E79" s="14">
        <v>456820.84</v>
      </c>
      <c r="F79" s="21"/>
      <c r="G79" s="22">
        <f t="shared" si="9"/>
        <v>60.812712578525094</v>
      </c>
      <c r="H79" s="95"/>
    </row>
    <row r="80" spans="1:8" s="4" customFormat="1" ht="18.75">
      <c r="A80" s="12" t="s">
        <v>143</v>
      </c>
      <c r="B80" s="7" t="s">
        <v>144</v>
      </c>
      <c r="C80" s="14">
        <v>687860</v>
      </c>
      <c r="D80" s="14">
        <v>2096582.8</v>
      </c>
      <c r="E80" s="14">
        <v>2067809.12</v>
      </c>
      <c r="F80" s="21">
        <f t="shared" si="8"/>
        <v>300.61482278370596</v>
      </c>
      <c r="G80" s="22">
        <f t="shared" si="9"/>
        <v>98.62759152655454</v>
      </c>
      <c r="H80" s="95"/>
    </row>
    <row r="81" spans="1:8" s="4" customFormat="1" ht="18.75">
      <c r="A81" s="11">
        <v>3000</v>
      </c>
      <c r="B81" s="6" t="s">
        <v>44</v>
      </c>
      <c r="C81" s="16">
        <f>SUM(C82:C120)</f>
        <v>271303018</v>
      </c>
      <c r="D81" s="16">
        <f>SUM(D82:D120)</f>
        <v>303965480</v>
      </c>
      <c r="E81" s="16">
        <f>SUM(E82:E120)</f>
        <v>300161067.02000004</v>
      </c>
      <c r="F81" s="19">
        <f t="shared" si="8"/>
        <v>110.6368330263101</v>
      </c>
      <c r="G81" s="20">
        <f t="shared" si="9"/>
        <v>98.74840624007702</v>
      </c>
      <c r="H81" s="95"/>
    </row>
    <row r="82" spans="1:8" s="4" customFormat="1" ht="112.5">
      <c r="A82" s="12" t="s">
        <v>145</v>
      </c>
      <c r="B82" s="7" t="s">
        <v>146</v>
      </c>
      <c r="C82" s="14">
        <v>15134000</v>
      </c>
      <c r="D82" s="14">
        <v>8255125</v>
      </c>
      <c r="E82" s="14">
        <v>8255125</v>
      </c>
      <c r="F82" s="21">
        <f t="shared" si="8"/>
        <v>54.546881194661026</v>
      </c>
      <c r="G82" s="22">
        <f t="shared" si="9"/>
        <v>100</v>
      </c>
      <c r="H82" s="95"/>
    </row>
    <row r="83" spans="1:8" s="4" customFormat="1" ht="93.75">
      <c r="A83" s="12" t="s">
        <v>147</v>
      </c>
      <c r="B83" s="7" t="s">
        <v>266</v>
      </c>
      <c r="C83" s="14">
        <v>1375000</v>
      </c>
      <c r="D83" s="14">
        <v>863808</v>
      </c>
      <c r="E83" s="14">
        <v>863808</v>
      </c>
      <c r="F83" s="21">
        <f aca="true" t="shared" si="10" ref="F83:F120">E83*100/C83</f>
        <v>62.8224</v>
      </c>
      <c r="G83" s="22">
        <f aca="true" t="shared" si="11" ref="G83:G120">E83*100/D83</f>
        <v>100</v>
      </c>
      <c r="H83" s="95"/>
    </row>
    <row r="84" spans="1:8" s="4" customFormat="1" ht="93.75">
      <c r="A84" s="12" t="s">
        <v>148</v>
      </c>
      <c r="B84" s="7" t="s">
        <v>149</v>
      </c>
      <c r="C84" s="14">
        <v>800000</v>
      </c>
      <c r="D84" s="14">
        <v>459000</v>
      </c>
      <c r="E84" s="14">
        <v>459000</v>
      </c>
      <c r="F84" s="21">
        <f t="shared" si="10"/>
        <v>57.375</v>
      </c>
      <c r="G84" s="22">
        <f t="shared" si="11"/>
        <v>100</v>
      </c>
      <c r="H84" s="95"/>
    </row>
    <row r="85" spans="1:8" s="4" customFormat="1" ht="112.5">
      <c r="A85" s="12" t="s">
        <v>150</v>
      </c>
      <c r="B85" s="7" t="s">
        <v>151</v>
      </c>
      <c r="C85" s="14">
        <v>3000000</v>
      </c>
      <c r="D85" s="14">
        <v>1226361</v>
      </c>
      <c r="E85" s="14">
        <v>1226361</v>
      </c>
      <c r="F85" s="21">
        <f t="shared" si="10"/>
        <v>40.8787</v>
      </c>
      <c r="G85" s="22">
        <f t="shared" si="11"/>
        <v>100</v>
      </c>
      <c r="H85" s="95"/>
    </row>
    <row r="86" spans="1:8" s="4" customFormat="1" ht="45.75" customHeight="1">
      <c r="A86" s="12" t="s">
        <v>152</v>
      </c>
      <c r="B86" s="7" t="s">
        <v>153</v>
      </c>
      <c r="C86" s="14">
        <v>2000000</v>
      </c>
      <c r="D86" s="14">
        <v>1085222</v>
      </c>
      <c r="E86" s="14">
        <v>1085222</v>
      </c>
      <c r="F86" s="21">
        <f t="shared" si="10"/>
        <v>54.2611</v>
      </c>
      <c r="G86" s="22">
        <f t="shared" si="11"/>
        <v>100</v>
      </c>
      <c r="H86" s="95"/>
    </row>
    <row r="87" spans="1:8" s="4" customFormat="1" ht="37.5">
      <c r="A87" s="12" t="s">
        <v>154</v>
      </c>
      <c r="B87" s="7" t="s">
        <v>155</v>
      </c>
      <c r="C87" s="14">
        <v>121979300</v>
      </c>
      <c r="D87" s="14">
        <v>164788885</v>
      </c>
      <c r="E87" s="14">
        <v>163285078</v>
      </c>
      <c r="F87" s="21">
        <f t="shared" si="10"/>
        <v>133.86294067927918</v>
      </c>
      <c r="G87" s="22">
        <f t="shared" si="11"/>
        <v>99.08743420407268</v>
      </c>
      <c r="H87" s="95"/>
    </row>
    <row r="88" spans="1:8" s="4" customFormat="1" ht="93.75">
      <c r="A88" s="12" t="s">
        <v>156</v>
      </c>
      <c r="B88" s="7" t="s">
        <v>157</v>
      </c>
      <c r="C88" s="14">
        <v>459155</v>
      </c>
      <c r="D88" s="14">
        <v>264262.96</v>
      </c>
      <c r="E88" s="14">
        <v>264262.96</v>
      </c>
      <c r="F88" s="21">
        <f t="shared" si="10"/>
        <v>57.5541941174549</v>
      </c>
      <c r="G88" s="22">
        <f t="shared" si="11"/>
        <v>100</v>
      </c>
      <c r="H88" s="95"/>
    </row>
    <row r="89" spans="1:8" s="4" customFormat="1" ht="102" customHeight="1">
      <c r="A89" s="12" t="s">
        <v>158</v>
      </c>
      <c r="B89" s="7" t="s">
        <v>159</v>
      </c>
      <c r="C89" s="14">
        <v>27025</v>
      </c>
      <c r="D89" s="14">
        <v>12422.82</v>
      </c>
      <c r="E89" s="14">
        <v>12422.82</v>
      </c>
      <c r="F89" s="21">
        <f t="shared" si="10"/>
        <v>45.96788159111934</v>
      </c>
      <c r="G89" s="22">
        <f t="shared" si="11"/>
        <v>100</v>
      </c>
      <c r="H89" s="95"/>
    </row>
    <row r="90" spans="1:8" s="4" customFormat="1" ht="93.75">
      <c r="A90" s="12" t="s">
        <v>160</v>
      </c>
      <c r="B90" s="7" t="s">
        <v>161</v>
      </c>
      <c r="C90" s="14">
        <v>33000</v>
      </c>
      <c r="D90" s="14">
        <v>16784.08</v>
      </c>
      <c r="E90" s="14">
        <v>16784.08</v>
      </c>
      <c r="F90" s="21">
        <f>E90*100/C90</f>
        <v>50.86084848484849</v>
      </c>
      <c r="G90" s="22">
        <f>E90*100/D90</f>
        <v>100</v>
      </c>
      <c r="H90" s="95"/>
    </row>
    <row r="91" spans="1:8" s="4" customFormat="1" ht="112.5">
      <c r="A91" s="12" t="s">
        <v>162</v>
      </c>
      <c r="B91" s="7" t="s">
        <v>151</v>
      </c>
      <c r="C91" s="14">
        <v>21620</v>
      </c>
      <c r="D91" s="14">
        <v>15448.08</v>
      </c>
      <c r="E91" s="14">
        <v>15448.08</v>
      </c>
      <c r="F91" s="21">
        <f t="shared" si="10"/>
        <v>71.4527289546716</v>
      </c>
      <c r="G91" s="22">
        <f t="shared" si="11"/>
        <v>100</v>
      </c>
      <c r="H91" s="95"/>
    </row>
    <row r="92" spans="1:8" s="4" customFormat="1" ht="37.5">
      <c r="A92" s="12" t="s">
        <v>163</v>
      </c>
      <c r="B92" s="7" t="s">
        <v>164</v>
      </c>
      <c r="C92" s="14">
        <v>75670</v>
      </c>
      <c r="D92" s="14">
        <v>81376.97</v>
      </c>
      <c r="E92" s="14">
        <v>81376.97</v>
      </c>
      <c r="F92" s="21">
        <f t="shared" si="10"/>
        <v>107.54191885820008</v>
      </c>
      <c r="G92" s="22">
        <f t="shared" si="11"/>
        <v>100</v>
      </c>
      <c r="H92" s="95"/>
    </row>
    <row r="93" spans="1:8" s="4" customFormat="1" ht="56.25">
      <c r="A93" s="12" t="s">
        <v>165</v>
      </c>
      <c r="B93" s="7" t="s">
        <v>166</v>
      </c>
      <c r="C93" s="14">
        <v>5539030</v>
      </c>
      <c r="D93" s="14">
        <v>3649388.09</v>
      </c>
      <c r="E93" s="14">
        <v>3649388.09</v>
      </c>
      <c r="F93" s="21">
        <f t="shared" si="10"/>
        <v>65.88496704296601</v>
      </c>
      <c r="G93" s="22">
        <f t="shared" si="11"/>
        <v>100</v>
      </c>
      <c r="H93" s="95"/>
    </row>
    <row r="94" spans="1:8" s="4" customFormat="1" ht="37.5">
      <c r="A94" s="12" t="s">
        <v>291</v>
      </c>
      <c r="B94" s="7" t="s">
        <v>292</v>
      </c>
      <c r="C94" s="14">
        <v>0</v>
      </c>
      <c r="D94" s="14">
        <v>100000</v>
      </c>
      <c r="E94" s="14">
        <v>99214.21</v>
      </c>
      <c r="F94" s="21"/>
      <c r="G94" s="22"/>
      <c r="H94" s="95"/>
    </row>
    <row r="95" spans="1:8" s="4" customFormat="1" ht="42" customHeight="1">
      <c r="A95" s="12" t="s">
        <v>167</v>
      </c>
      <c r="B95" s="7" t="s">
        <v>53</v>
      </c>
      <c r="C95" s="14">
        <v>0</v>
      </c>
      <c r="D95" s="14">
        <v>1571920</v>
      </c>
      <c r="E95" s="14">
        <v>1571918.11</v>
      </c>
      <c r="F95" s="21"/>
      <c r="G95" s="22">
        <f t="shared" si="11"/>
        <v>99.99987976487353</v>
      </c>
      <c r="H95" s="95"/>
    </row>
    <row r="96" spans="1:8" s="4" customFormat="1" ht="42" customHeight="1">
      <c r="A96" s="12" t="s">
        <v>293</v>
      </c>
      <c r="B96" s="7" t="s">
        <v>294</v>
      </c>
      <c r="C96" s="14">
        <v>0</v>
      </c>
      <c r="D96" s="14">
        <v>1950</v>
      </c>
      <c r="E96" s="14">
        <v>1590.22</v>
      </c>
      <c r="F96" s="21"/>
      <c r="G96" s="22">
        <f>E96*100/D96</f>
        <v>81.54974358974358</v>
      </c>
      <c r="H96" s="95"/>
    </row>
    <row r="97" spans="1:8" s="4" customFormat="1" ht="18.75">
      <c r="A97" s="12" t="s">
        <v>168</v>
      </c>
      <c r="B97" s="7" t="s">
        <v>169</v>
      </c>
      <c r="C97" s="14">
        <v>817935</v>
      </c>
      <c r="D97" s="14">
        <v>837935</v>
      </c>
      <c r="E97" s="14">
        <v>776707.85</v>
      </c>
      <c r="F97" s="21">
        <f t="shared" si="10"/>
        <v>94.95960559213141</v>
      </c>
      <c r="G97" s="22">
        <f t="shared" si="11"/>
        <v>92.69309075286269</v>
      </c>
      <c r="H97" s="95"/>
    </row>
    <row r="98" spans="1:8" s="4" customFormat="1" ht="24.75" customHeight="1">
      <c r="A98" s="12" t="s">
        <v>170</v>
      </c>
      <c r="B98" s="7" t="s">
        <v>171</v>
      </c>
      <c r="C98" s="14">
        <v>95542</v>
      </c>
      <c r="D98" s="14">
        <v>74542</v>
      </c>
      <c r="E98" s="14">
        <v>73176.23</v>
      </c>
      <c r="F98" s="21">
        <f t="shared" si="10"/>
        <v>76.59064076531787</v>
      </c>
      <c r="G98" s="22">
        <f t="shared" si="11"/>
        <v>98.16778460465241</v>
      </c>
      <c r="H98" s="95"/>
    </row>
    <row r="99" spans="1:8" s="4" customFormat="1" ht="18.75">
      <c r="A99" s="12" t="s">
        <v>172</v>
      </c>
      <c r="B99" s="7" t="s">
        <v>173</v>
      </c>
      <c r="C99" s="14">
        <v>53791761</v>
      </c>
      <c r="D99" s="14">
        <v>49826261</v>
      </c>
      <c r="E99" s="14">
        <v>49418017.21</v>
      </c>
      <c r="F99" s="21">
        <f t="shared" si="10"/>
        <v>91.86911952929</v>
      </c>
      <c r="G99" s="22">
        <f t="shared" si="11"/>
        <v>99.18066541256226</v>
      </c>
      <c r="H99" s="95"/>
    </row>
    <row r="100" spans="1:8" s="4" customFormat="1" ht="37.5">
      <c r="A100" s="12" t="s">
        <v>174</v>
      </c>
      <c r="B100" s="7" t="s">
        <v>175</v>
      </c>
      <c r="C100" s="14">
        <v>2899335</v>
      </c>
      <c r="D100" s="14">
        <v>2799335</v>
      </c>
      <c r="E100" s="14">
        <v>2692375.41</v>
      </c>
      <c r="F100" s="21">
        <f t="shared" si="10"/>
        <v>92.86182555655003</v>
      </c>
      <c r="G100" s="22">
        <f t="shared" si="11"/>
        <v>96.17910718081258</v>
      </c>
      <c r="H100" s="95"/>
    </row>
    <row r="101" spans="1:8" s="4" customFormat="1" ht="18.75">
      <c r="A101" s="12" t="s">
        <v>176</v>
      </c>
      <c r="B101" s="7" t="s">
        <v>177</v>
      </c>
      <c r="C101" s="14">
        <v>9093352</v>
      </c>
      <c r="D101" s="14">
        <v>10393352</v>
      </c>
      <c r="E101" s="14">
        <v>10242710.25</v>
      </c>
      <c r="F101" s="21">
        <f t="shared" si="10"/>
        <v>112.6395442516687</v>
      </c>
      <c r="G101" s="22">
        <f t="shared" si="11"/>
        <v>98.55059513042568</v>
      </c>
      <c r="H101" s="95"/>
    </row>
    <row r="102" spans="1:8" s="4" customFormat="1" ht="18.75">
      <c r="A102" s="12" t="s">
        <v>178</v>
      </c>
      <c r="B102" s="7" t="s">
        <v>179</v>
      </c>
      <c r="C102" s="14">
        <v>587446</v>
      </c>
      <c r="D102" s="14">
        <v>587446</v>
      </c>
      <c r="E102" s="14">
        <v>431045.42</v>
      </c>
      <c r="F102" s="21">
        <f t="shared" si="10"/>
        <v>73.37617755504336</v>
      </c>
      <c r="G102" s="22">
        <f t="shared" si="11"/>
        <v>73.37617755504336</v>
      </c>
      <c r="H102" s="95"/>
    </row>
    <row r="103" spans="1:8" s="4" customFormat="1" ht="18.75">
      <c r="A103" s="12" t="s">
        <v>180</v>
      </c>
      <c r="B103" s="7" t="s">
        <v>181</v>
      </c>
      <c r="C103" s="14">
        <v>149640</v>
      </c>
      <c r="D103" s="14">
        <v>192640</v>
      </c>
      <c r="E103" s="14">
        <v>190060</v>
      </c>
      <c r="F103" s="21">
        <f t="shared" si="10"/>
        <v>127.01149425287356</v>
      </c>
      <c r="G103" s="22">
        <f t="shared" si="11"/>
        <v>98.66071428571429</v>
      </c>
      <c r="H103" s="95"/>
    </row>
    <row r="104" spans="1:8" s="4" customFormat="1" ht="37.5">
      <c r="A104" s="12" t="s">
        <v>182</v>
      </c>
      <c r="B104" s="7" t="s">
        <v>183</v>
      </c>
      <c r="C104" s="14">
        <v>19474459</v>
      </c>
      <c r="D104" s="14">
        <v>20374459</v>
      </c>
      <c r="E104" s="14">
        <v>20091341.45</v>
      </c>
      <c r="F104" s="21">
        <f t="shared" si="10"/>
        <v>103.1676487136305</v>
      </c>
      <c r="G104" s="22">
        <f t="shared" si="11"/>
        <v>98.61042911617923</v>
      </c>
      <c r="H104" s="95"/>
    </row>
    <row r="105" spans="1:8" s="4" customFormat="1" ht="37.5">
      <c r="A105" s="12" t="s">
        <v>184</v>
      </c>
      <c r="B105" s="7" t="s">
        <v>185</v>
      </c>
      <c r="C105" s="14">
        <v>20278120</v>
      </c>
      <c r="D105" s="14">
        <v>19863620</v>
      </c>
      <c r="E105" s="14">
        <v>19390964.330000002</v>
      </c>
      <c r="F105" s="21">
        <f t="shared" si="10"/>
        <v>95.62505957159738</v>
      </c>
      <c r="G105" s="22">
        <f t="shared" si="11"/>
        <v>97.62049581093477</v>
      </c>
      <c r="H105" s="95"/>
    </row>
    <row r="106" spans="1:8" s="4" customFormat="1" ht="37.5">
      <c r="A106" s="12" t="s">
        <v>186</v>
      </c>
      <c r="B106" s="7" t="s">
        <v>187</v>
      </c>
      <c r="C106" s="14">
        <v>217248</v>
      </c>
      <c r="D106" s="14">
        <v>217248</v>
      </c>
      <c r="E106" s="14">
        <v>217185.08</v>
      </c>
      <c r="F106" s="21">
        <f t="shared" si="10"/>
        <v>99.97103770805715</v>
      </c>
      <c r="G106" s="22">
        <f t="shared" si="11"/>
        <v>99.97103770805715</v>
      </c>
      <c r="H106" s="95"/>
    </row>
    <row r="107" spans="1:8" s="4" customFormat="1" ht="37.5">
      <c r="A107" s="12" t="s">
        <v>188</v>
      </c>
      <c r="B107" s="7" t="s">
        <v>189</v>
      </c>
      <c r="C107" s="14">
        <v>2997410</v>
      </c>
      <c r="D107" s="14">
        <v>3399910</v>
      </c>
      <c r="E107" s="14">
        <v>3383548.35</v>
      </c>
      <c r="F107" s="21">
        <f t="shared" si="10"/>
        <v>112.88240013878648</v>
      </c>
      <c r="G107" s="22">
        <f t="shared" si="11"/>
        <v>99.51876226135397</v>
      </c>
      <c r="H107" s="95"/>
    </row>
    <row r="108" spans="1:8" s="4" customFormat="1" ht="37.5">
      <c r="A108" s="12" t="s">
        <v>190</v>
      </c>
      <c r="B108" s="7" t="s">
        <v>191</v>
      </c>
      <c r="C108" s="14">
        <v>81635</v>
      </c>
      <c r="D108" s="14">
        <v>66685</v>
      </c>
      <c r="E108" s="14">
        <v>12245.5</v>
      </c>
      <c r="F108" s="21">
        <f t="shared" si="10"/>
        <v>15.000306241195565</v>
      </c>
      <c r="G108" s="22">
        <f t="shared" si="11"/>
        <v>18.363200119967008</v>
      </c>
      <c r="H108" s="95"/>
    </row>
    <row r="109" spans="1:8" s="4" customFormat="1" ht="75">
      <c r="A109" s="12" t="s">
        <v>192</v>
      </c>
      <c r="B109" s="7" t="s">
        <v>193</v>
      </c>
      <c r="C109" s="14">
        <v>4734008</v>
      </c>
      <c r="D109" s="14">
        <v>4740227</v>
      </c>
      <c r="E109" s="14">
        <v>4739876.3</v>
      </c>
      <c r="F109" s="21">
        <f t="shared" si="10"/>
        <v>100.12396050027799</v>
      </c>
      <c r="G109" s="22">
        <f t="shared" si="11"/>
        <v>99.99260162013339</v>
      </c>
      <c r="H109" s="95"/>
    </row>
    <row r="110" spans="1:8" s="4" customFormat="1" ht="37.5">
      <c r="A110" s="12" t="s">
        <v>270</v>
      </c>
      <c r="B110" s="7" t="s">
        <v>271</v>
      </c>
      <c r="C110" s="14">
        <v>0</v>
      </c>
      <c r="D110" s="14">
        <v>9000</v>
      </c>
      <c r="E110" s="14">
        <v>8722.66</v>
      </c>
      <c r="F110" s="21"/>
      <c r="G110" s="22">
        <f t="shared" si="11"/>
        <v>96.91844444444445</v>
      </c>
      <c r="H110" s="95"/>
    </row>
    <row r="111" spans="1:8" s="4" customFormat="1" ht="18.75">
      <c r="A111" s="12" t="s">
        <v>194</v>
      </c>
      <c r="B111" s="7" t="s">
        <v>195</v>
      </c>
      <c r="C111" s="14">
        <v>994078</v>
      </c>
      <c r="D111" s="14">
        <v>999178</v>
      </c>
      <c r="E111" s="14">
        <v>998305.51</v>
      </c>
      <c r="F111" s="21">
        <f t="shared" si="10"/>
        <v>100.42526944565718</v>
      </c>
      <c r="G111" s="22">
        <f t="shared" si="11"/>
        <v>99.91267922232075</v>
      </c>
      <c r="H111" s="95"/>
    </row>
    <row r="112" spans="1:8" s="4" customFormat="1" ht="44.25" customHeight="1">
      <c r="A112" s="12" t="s">
        <v>196</v>
      </c>
      <c r="B112" s="7" t="s">
        <v>46</v>
      </c>
      <c r="C112" s="14">
        <v>59133</v>
      </c>
      <c r="D112" s="14">
        <v>59133</v>
      </c>
      <c r="E112" s="14">
        <v>59133</v>
      </c>
      <c r="F112" s="21"/>
      <c r="G112" s="22">
        <f t="shared" si="11"/>
        <v>100</v>
      </c>
      <c r="H112" s="95"/>
    </row>
    <row r="113" spans="1:8" s="4" customFormat="1" ht="56.25">
      <c r="A113" s="12" t="s">
        <v>197</v>
      </c>
      <c r="B113" s="7" t="s">
        <v>198</v>
      </c>
      <c r="C113" s="14">
        <v>167090</v>
      </c>
      <c r="D113" s="14">
        <v>0</v>
      </c>
      <c r="E113" s="14">
        <v>0</v>
      </c>
      <c r="F113" s="21">
        <f t="shared" si="10"/>
        <v>0</v>
      </c>
      <c r="G113" s="22"/>
      <c r="H113" s="95"/>
    </row>
    <row r="114" spans="1:8" s="4" customFormat="1" ht="18.75">
      <c r="A114" s="12" t="s">
        <v>199</v>
      </c>
      <c r="B114" s="7" t="s">
        <v>200</v>
      </c>
      <c r="C114" s="14">
        <v>0</v>
      </c>
      <c r="D114" s="14">
        <v>197090</v>
      </c>
      <c r="E114" s="14">
        <v>135243.96</v>
      </c>
      <c r="F114" s="21"/>
      <c r="G114" s="22">
        <f t="shared" si="11"/>
        <v>68.62040692069613</v>
      </c>
      <c r="H114" s="95"/>
    </row>
    <row r="115" spans="1:8" s="4" customFormat="1" ht="75">
      <c r="A115" s="12" t="s">
        <v>201</v>
      </c>
      <c r="B115" s="7" t="s">
        <v>202</v>
      </c>
      <c r="C115" s="14">
        <v>612100</v>
      </c>
      <c r="D115" s="14">
        <v>762100</v>
      </c>
      <c r="E115" s="14">
        <v>747249.89</v>
      </c>
      <c r="F115" s="21"/>
      <c r="G115" s="22">
        <f t="shared" si="11"/>
        <v>98.05142238551372</v>
      </c>
      <c r="H115" s="95"/>
    </row>
    <row r="116" spans="1:8" s="4" customFormat="1" ht="75">
      <c r="A116" s="12" t="s">
        <v>203</v>
      </c>
      <c r="B116" s="7" t="s">
        <v>204</v>
      </c>
      <c r="C116" s="14">
        <v>1064579</v>
      </c>
      <c r="D116" s="14">
        <v>1034715</v>
      </c>
      <c r="E116" s="14">
        <v>1017741.87</v>
      </c>
      <c r="F116" s="21"/>
      <c r="G116" s="22">
        <f t="shared" si="11"/>
        <v>98.35963236253461</v>
      </c>
      <c r="H116" s="95"/>
    </row>
    <row r="117" spans="1:8" s="4" customFormat="1" ht="56.25">
      <c r="A117" s="12" t="s">
        <v>205</v>
      </c>
      <c r="B117" s="7" t="s">
        <v>206</v>
      </c>
      <c r="C117" s="14">
        <v>55141</v>
      </c>
      <c r="D117" s="14">
        <v>52341</v>
      </c>
      <c r="E117" s="14">
        <v>46717.87</v>
      </c>
      <c r="F117" s="21"/>
      <c r="G117" s="22">
        <f t="shared" si="11"/>
        <v>89.25673945855065</v>
      </c>
      <c r="H117" s="95"/>
    </row>
    <row r="118" spans="1:8" s="4" customFormat="1" ht="56.25">
      <c r="A118" s="12" t="s">
        <v>207</v>
      </c>
      <c r="B118" s="7" t="s">
        <v>208</v>
      </c>
      <c r="C118" s="14">
        <v>120601</v>
      </c>
      <c r="D118" s="14">
        <v>123601</v>
      </c>
      <c r="E118" s="14">
        <v>123601</v>
      </c>
      <c r="F118" s="21">
        <f t="shared" si="10"/>
        <v>102.48754156267361</v>
      </c>
      <c r="G118" s="22">
        <f t="shared" si="11"/>
        <v>100</v>
      </c>
      <c r="H118" s="95"/>
    </row>
    <row r="119" spans="1:8" s="4" customFormat="1" ht="18.75">
      <c r="A119" s="12" t="s">
        <v>209</v>
      </c>
      <c r="B119" s="7" t="s">
        <v>108</v>
      </c>
      <c r="C119" s="14">
        <v>235098</v>
      </c>
      <c r="D119" s="14">
        <v>227021</v>
      </c>
      <c r="E119" s="14">
        <v>145583.37</v>
      </c>
      <c r="F119" s="21">
        <f t="shared" si="10"/>
        <v>61.924546359390554</v>
      </c>
      <c r="G119" s="22">
        <f t="shared" si="11"/>
        <v>64.12771065231851</v>
      </c>
      <c r="H119" s="95"/>
    </row>
    <row r="120" spans="1:8" s="4" customFormat="1" ht="18.75">
      <c r="A120" s="12" t="s">
        <v>210</v>
      </c>
      <c r="B120" s="7" t="s">
        <v>45</v>
      </c>
      <c r="C120" s="14">
        <v>2333507</v>
      </c>
      <c r="D120" s="14">
        <v>4735687</v>
      </c>
      <c r="E120" s="14">
        <v>4332514.97</v>
      </c>
      <c r="F120" s="21">
        <f t="shared" si="10"/>
        <v>185.6653941899467</v>
      </c>
      <c r="G120" s="22">
        <f t="shared" si="11"/>
        <v>91.48651441702123</v>
      </c>
      <c r="H120" s="95"/>
    </row>
    <row r="121" spans="1:8" s="4" customFormat="1" ht="18.75">
      <c r="A121" s="11">
        <v>4000</v>
      </c>
      <c r="B121" s="6" t="s">
        <v>48</v>
      </c>
      <c r="C121" s="16">
        <f>SUM(C122:C126)</f>
        <v>18872588</v>
      </c>
      <c r="D121" s="16">
        <f>SUM(D122:D126)</f>
        <v>21514846</v>
      </c>
      <c r="E121" s="16">
        <f>SUM(E122:E126)</f>
        <v>20673585.1</v>
      </c>
      <c r="F121" s="19">
        <f aca="true" t="shared" si="12" ref="F121:F147">E121*100/C121</f>
        <v>109.54292596224748</v>
      </c>
      <c r="G121" s="20">
        <f aca="true" t="shared" si="13" ref="G121:G160">E121*100/D121</f>
        <v>96.08985860275273</v>
      </c>
      <c r="H121" s="95"/>
    </row>
    <row r="122" spans="1:8" s="4" customFormat="1" ht="18.75">
      <c r="A122" s="12" t="s">
        <v>211</v>
      </c>
      <c r="B122" s="7" t="s">
        <v>72</v>
      </c>
      <c r="C122" s="14">
        <v>3668842</v>
      </c>
      <c r="D122" s="14">
        <v>3722442</v>
      </c>
      <c r="E122" s="14">
        <v>3653240.98</v>
      </c>
      <c r="F122" s="21">
        <f t="shared" si="12"/>
        <v>99.5747699137766</v>
      </c>
      <c r="G122" s="22">
        <f t="shared" si="13"/>
        <v>98.14097788494757</v>
      </c>
      <c r="H122" s="95"/>
    </row>
    <row r="123" spans="1:8" s="4" customFormat="1" ht="18.75">
      <c r="A123" s="12" t="s">
        <v>212</v>
      </c>
      <c r="B123" s="7" t="s">
        <v>73</v>
      </c>
      <c r="C123" s="14">
        <v>567992</v>
      </c>
      <c r="D123" s="14">
        <v>566492</v>
      </c>
      <c r="E123" s="14">
        <v>558798.13</v>
      </c>
      <c r="F123" s="21">
        <f t="shared" si="12"/>
        <v>98.38133811743828</v>
      </c>
      <c r="G123" s="22">
        <f t="shared" si="13"/>
        <v>98.64183960232448</v>
      </c>
      <c r="H123" s="95"/>
    </row>
    <row r="124" spans="1:8" s="4" customFormat="1" ht="37.5">
      <c r="A124" s="12" t="s">
        <v>213</v>
      </c>
      <c r="B124" s="7" t="s">
        <v>214</v>
      </c>
      <c r="C124" s="14">
        <v>8445798</v>
      </c>
      <c r="D124" s="14">
        <v>10377328</v>
      </c>
      <c r="E124" s="14">
        <v>9842631.010000002</v>
      </c>
      <c r="F124" s="21">
        <f t="shared" si="12"/>
        <v>116.53879254512127</v>
      </c>
      <c r="G124" s="22">
        <f t="shared" si="13"/>
        <v>94.84745022996287</v>
      </c>
      <c r="H124" s="95"/>
    </row>
    <row r="125" spans="1:8" s="4" customFormat="1" ht="18.75">
      <c r="A125" s="12" t="s">
        <v>215</v>
      </c>
      <c r="B125" s="7" t="s">
        <v>78</v>
      </c>
      <c r="C125" s="14">
        <v>4610368</v>
      </c>
      <c r="D125" s="14">
        <v>5102068</v>
      </c>
      <c r="E125" s="14">
        <v>5033321.09</v>
      </c>
      <c r="F125" s="21">
        <f t="shared" si="12"/>
        <v>109.17395509425712</v>
      </c>
      <c r="G125" s="22">
        <f t="shared" si="13"/>
        <v>98.65256774311906</v>
      </c>
      <c r="H125" s="95"/>
    </row>
    <row r="126" spans="1:8" s="4" customFormat="1" ht="18.75">
      <c r="A126" s="12" t="s">
        <v>216</v>
      </c>
      <c r="B126" s="7" t="s">
        <v>74</v>
      </c>
      <c r="C126" s="14">
        <v>1579588</v>
      </c>
      <c r="D126" s="14">
        <v>1746516</v>
      </c>
      <c r="E126" s="14">
        <v>1585593.89</v>
      </c>
      <c r="F126" s="21">
        <f t="shared" si="12"/>
        <v>100.38021876590605</v>
      </c>
      <c r="G126" s="22">
        <f t="shared" si="13"/>
        <v>90.78610731307357</v>
      </c>
      <c r="H126" s="95"/>
    </row>
    <row r="127" spans="1:8" s="4" customFormat="1" ht="18.75" hidden="1">
      <c r="A127" s="5" t="s">
        <v>82</v>
      </c>
      <c r="B127" s="6" t="s">
        <v>83</v>
      </c>
      <c r="C127" s="14">
        <f>C128</f>
        <v>0</v>
      </c>
      <c r="D127" s="14">
        <f>D128</f>
        <v>0</v>
      </c>
      <c r="E127" s="14">
        <f>E128</f>
        <v>0</v>
      </c>
      <c r="F127" s="19" t="e">
        <f t="shared" si="12"/>
        <v>#DIV/0!</v>
      </c>
      <c r="G127" s="20" t="e">
        <f t="shared" si="13"/>
        <v>#DIV/0!</v>
      </c>
      <c r="H127" s="95"/>
    </row>
    <row r="128" spans="1:8" s="4" customFormat="1" ht="18.75" hidden="1">
      <c r="A128" s="12" t="s">
        <v>84</v>
      </c>
      <c r="B128" s="7" t="s">
        <v>85</v>
      </c>
      <c r="C128" s="14"/>
      <c r="D128" s="14"/>
      <c r="E128" s="14">
        <v>0</v>
      </c>
      <c r="F128" s="21" t="e">
        <f t="shared" si="12"/>
        <v>#DIV/0!</v>
      </c>
      <c r="G128" s="22" t="e">
        <f t="shared" si="13"/>
        <v>#DIV/0!</v>
      </c>
      <c r="H128" s="95"/>
    </row>
    <row r="129" spans="1:8" s="4" customFormat="1" ht="18.75">
      <c r="A129" s="11">
        <v>5000</v>
      </c>
      <c r="B129" s="6" t="s">
        <v>49</v>
      </c>
      <c r="C129" s="16">
        <f>C130+C131+C132+C133+C134+C135</f>
        <v>2132471</v>
      </c>
      <c r="D129" s="16">
        <f>SUM(D130:D135)</f>
        <v>3359637</v>
      </c>
      <c r="E129" s="16">
        <f>SUM(E130:E135)</f>
        <v>3207091.23</v>
      </c>
      <c r="F129" s="19">
        <f t="shared" si="12"/>
        <v>150.39319315479554</v>
      </c>
      <c r="G129" s="20">
        <f t="shared" si="13"/>
        <v>95.45945678059861</v>
      </c>
      <c r="H129" s="95"/>
    </row>
    <row r="130" spans="1:8" s="4" customFormat="1" ht="37.5">
      <c r="A130" s="12" t="s">
        <v>217</v>
      </c>
      <c r="B130" s="70" t="s">
        <v>218</v>
      </c>
      <c r="C130" s="14">
        <v>24731</v>
      </c>
      <c r="D130" s="14">
        <v>24731</v>
      </c>
      <c r="E130" s="14">
        <v>23139.68</v>
      </c>
      <c r="F130" s="21">
        <f>E130*100/C130</f>
        <v>93.56548461445149</v>
      </c>
      <c r="G130" s="22">
        <f>E130*100/D130</f>
        <v>93.56548461445149</v>
      </c>
      <c r="H130" s="95"/>
    </row>
    <row r="131" spans="1:8" s="4" customFormat="1" ht="37.5">
      <c r="A131" s="12" t="s">
        <v>219</v>
      </c>
      <c r="B131" s="70" t="s">
        <v>80</v>
      </c>
      <c r="C131" s="14">
        <v>23470</v>
      </c>
      <c r="D131" s="14">
        <v>23470</v>
      </c>
      <c r="E131" s="14">
        <v>21794.64</v>
      </c>
      <c r="F131" s="21">
        <f>E131*100/C131</f>
        <v>92.86169578184916</v>
      </c>
      <c r="G131" s="22">
        <f>E131*100/D131</f>
        <v>92.86169578184916</v>
      </c>
      <c r="H131" s="95"/>
    </row>
    <row r="132" spans="1:8" s="4" customFormat="1" ht="37.5">
      <c r="A132" s="12" t="s">
        <v>220</v>
      </c>
      <c r="B132" s="70" t="s">
        <v>221</v>
      </c>
      <c r="C132" s="14">
        <v>1852694</v>
      </c>
      <c r="D132" s="14">
        <v>2074694</v>
      </c>
      <c r="E132" s="14">
        <v>2043900.48</v>
      </c>
      <c r="F132" s="21">
        <f t="shared" si="12"/>
        <v>110.32045658916151</v>
      </c>
      <c r="G132" s="22">
        <f t="shared" si="13"/>
        <v>98.5157560584838</v>
      </c>
      <c r="H132" s="95"/>
    </row>
    <row r="133" spans="1:8" s="4" customFormat="1" ht="18.75">
      <c r="A133" s="12">
        <v>5051</v>
      </c>
      <c r="B133" s="85" t="s">
        <v>281</v>
      </c>
      <c r="C133" s="14">
        <v>0</v>
      </c>
      <c r="D133" s="14">
        <v>223000</v>
      </c>
      <c r="E133" s="14">
        <v>223000</v>
      </c>
      <c r="F133" s="21"/>
      <c r="G133" s="22">
        <f t="shared" si="13"/>
        <v>100</v>
      </c>
      <c r="H133" s="95"/>
    </row>
    <row r="134" spans="1:8" s="4" customFormat="1" ht="56.25">
      <c r="A134" s="12" t="s">
        <v>222</v>
      </c>
      <c r="B134" s="70" t="s">
        <v>223</v>
      </c>
      <c r="C134" s="14">
        <v>135576</v>
      </c>
      <c r="D134" s="14">
        <v>286060</v>
      </c>
      <c r="E134" s="14">
        <v>286060</v>
      </c>
      <c r="F134" s="21">
        <f t="shared" si="12"/>
        <v>210.99604649790524</v>
      </c>
      <c r="G134" s="22">
        <f t="shared" si="13"/>
        <v>100</v>
      </c>
      <c r="H134" s="95"/>
    </row>
    <row r="135" spans="1:8" s="4" customFormat="1" ht="40.5" customHeight="1">
      <c r="A135" s="12" t="s">
        <v>224</v>
      </c>
      <c r="B135" s="70" t="s">
        <v>225</v>
      </c>
      <c r="C135" s="14">
        <v>96000</v>
      </c>
      <c r="D135" s="14">
        <v>727682</v>
      </c>
      <c r="E135" s="14">
        <v>609196.43</v>
      </c>
      <c r="F135" s="21">
        <f t="shared" si="12"/>
        <v>634.5796145833334</v>
      </c>
      <c r="G135" s="22">
        <f t="shared" si="13"/>
        <v>83.71739715974836</v>
      </c>
      <c r="H135" s="95"/>
    </row>
    <row r="136" spans="1:8" s="4" customFormat="1" ht="37.5" hidden="1">
      <c r="A136" s="12">
        <v>130204</v>
      </c>
      <c r="B136" s="7" t="s">
        <v>75</v>
      </c>
      <c r="C136" s="14">
        <v>96000</v>
      </c>
      <c r="D136" s="14">
        <v>607682</v>
      </c>
      <c r="E136" s="14">
        <v>215487</v>
      </c>
      <c r="F136" s="21">
        <f t="shared" si="12"/>
        <v>224.465625</v>
      </c>
      <c r="G136" s="22">
        <f t="shared" si="13"/>
        <v>35.46048755763705</v>
      </c>
      <c r="H136" s="95"/>
    </row>
    <row r="137" spans="1:8" s="4" customFormat="1" ht="18.75">
      <c r="A137" s="11" t="s">
        <v>240</v>
      </c>
      <c r="B137" s="6" t="s">
        <v>47</v>
      </c>
      <c r="C137" s="16">
        <f>C138+C139</f>
        <v>4303420</v>
      </c>
      <c r="D137" s="16">
        <f>D138+D139</f>
        <v>5890247</v>
      </c>
      <c r="E137" s="16">
        <f>E138+E139</f>
        <v>4878886.069999999</v>
      </c>
      <c r="F137" s="19">
        <f t="shared" si="12"/>
        <v>113.37229622021553</v>
      </c>
      <c r="G137" s="20">
        <f t="shared" si="13"/>
        <v>82.82990628406584</v>
      </c>
      <c r="H137" s="95"/>
    </row>
    <row r="138" spans="1:8" s="4" customFormat="1" ht="18.75">
      <c r="A138" s="12" t="s">
        <v>226</v>
      </c>
      <c r="B138" s="7" t="s">
        <v>81</v>
      </c>
      <c r="C138" s="14">
        <v>4267725</v>
      </c>
      <c r="D138" s="14">
        <v>5779239</v>
      </c>
      <c r="E138" s="14">
        <v>4768117.97</v>
      </c>
      <c r="F138" s="21">
        <f t="shared" si="12"/>
        <v>111.72505187189897</v>
      </c>
      <c r="G138" s="22">
        <f t="shared" si="13"/>
        <v>82.50425306861337</v>
      </c>
      <c r="H138" s="95"/>
    </row>
    <row r="139" spans="1:8" s="4" customFormat="1" ht="75">
      <c r="A139" s="12" t="s">
        <v>227</v>
      </c>
      <c r="B139" s="7" t="s">
        <v>228</v>
      </c>
      <c r="C139" s="14">
        <v>35695</v>
      </c>
      <c r="D139" s="14">
        <v>111008</v>
      </c>
      <c r="E139" s="14">
        <v>110768.1</v>
      </c>
      <c r="F139" s="21">
        <f t="shared" si="12"/>
        <v>310.31825185600223</v>
      </c>
      <c r="G139" s="20">
        <f t="shared" si="13"/>
        <v>99.78388944940905</v>
      </c>
      <c r="H139" s="95"/>
    </row>
    <row r="140" spans="1:8" s="4" customFormat="1" ht="37.5">
      <c r="A140" s="11">
        <v>6600</v>
      </c>
      <c r="B140" s="6" t="s">
        <v>52</v>
      </c>
      <c r="C140" s="16">
        <f>C141</f>
        <v>2057200</v>
      </c>
      <c r="D140" s="16">
        <f>D141</f>
        <v>5589788</v>
      </c>
      <c r="E140" s="16">
        <f>E141</f>
        <v>5021412.32</v>
      </c>
      <c r="F140" s="19">
        <f t="shared" si="12"/>
        <v>244.08965195411238</v>
      </c>
      <c r="G140" s="20">
        <f t="shared" si="13"/>
        <v>89.83189201450932</v>
      </c>
      <c r="H140" s="95"/>
    </row>
    <row r="141" spans="1:8" s="4" customFormat="1" ht="18.75">
      <c r="A141" s="12" t="s">
        <v>229</v>
      </c>
      <c r="B141" s="7" t="s">
        <v>230</v>
      </c>
      <c r="C141" s="14">
        <v>2057200</v>
      </c>
      <c r="D141" s="14">
        <v>5589788</v>
      </c>
      <c r="E141" s="14">
        <v>5021412.32</v>
      </c>
      <c r="F141" s="21">
        <f t="shared" si="12"/>
        <v>244.08965195411238</v>
      </c>
      <c r="G141" s="22">
        <f t="shared" si="13"/>
        <v>89.83189201450932</v>
      </c>
      <c r="H141" s="95"/>
    </row>
    <row r="142" spans="1:8" s="4" customFormat="1" ht="37.5">
      <c r="A142" s="11" t="s">
        <v>242</v>
      </c>
      <c r="B142" s="6" t="s">
        <v>41</v>
      </c>
      <c r="C142" s="16">
        <f>C143</f>
        <v>980692</v>
      </c>
      <c r="D142" s="16">
        <f>D143</f>
        <v>996692</v>
      </c>
      <c r="E142" s="16">
        <f>E143</f>
        <v>916449.82</v>
      </c>
      <c r="F142" s="19">
        <f t="shared" si="12"/>
        <v>93.44930110574981</v>
      </c>
      <c r="G142" s="20">
        <f t="shared" si="13"/>
        <v>91.94914978749703</v>
      </c>
      <c r="H142" s="95"/>
    </row>
    <row r="143" spans="1:8" s="4" customFormat="1" ht="18.75">
      <c r="A143" s="12" t="s">
        <v>231</v>
      </c>
      <c r="B143" s="7" t="s">
        <v>70</v>
      </c>
      <c r="C143" s="14">
        <v>980692</v>
      </c>
      <c r="D143" s="14">
        <v>996692</v>
      </c>
      <c r="E143" s="14">
        <v>916449.82</v>
      </c>
      <c r="F143" s="21">
        <f t="shared" si="12"/>
        <v>93.44930110574981</v>
      </c>
      <c r="G143" s="22">
        <f t="shared" si="13"/>
        <v>91.94914978749703</v>
      </c>
      <c r="H143" s="95"/>
    </row>
    <row r="144" spans="1:8" s="4" customFormat="1" ht="18.75">
      <c r="A144" s="79">
        <v>7200</v>
      </c>
      <c r="B144" s="80" t="s">
        <v>83</v>
      </c>
      <c r="C144" s="16">
        <f>C145</f>
        <v>0</v>
      </c>
      <c r="D144" s="16">
        <f>D145</f>
        <v>464000</v>
      </c>
      <c r="E144" s="16">
        <f>E145</f>
        <v>464000</v>
      </c>
      <c r="F144" s="19"/>
      <c r="G144" s="20">
        <f>E144*100/D144</f>
        <v>100</v>
      </c>
      <c r="H144" s="95"/>
    </row>
    <row r="145" spans="1:8" s="4" customFormat="1" ht="18.75">
      <c r="A145" s="81">
        <v>7212</v>
      </c>
      <c r="B145" s="82" t="s">
        <v>272</v>
      </c>
      <c r="C145" s="14">
        <v>0</v>
      </c>
      <c r="D145" s="14">
        <v>464000</v>
      </c>
      <c r="E145" s="14">
        <v>464000</v>
      </c>
      <c r="F145" s="21"/>
      <c r="G145" s="22">
        <f>E145*100/D145</f>
        <v>100</v>
      </c>
      <c r="H145" s="95"/>
    </row>
    <row r="146" spans="1:8" s="4" customFormat="1" ht="37.5">
      <c r="A146" s="11">
        <v>7300</v>
      </c>
      <c r="B146" s="6" t="s">
        <v>62</v>
      </c>
      <c r="C146" s="16">
        <f>C147</f>
        <v>100700</v>
      </c>
      <c r="D146" s="16">
        <f>D147</f>
        <v>375564</v>
      </c>
      <c r="E146" s="16">
        <f>E147</f>
        <v>237165.76</v>
      </c>
      <c r="F146" s="19">
        <f>E146*100/C146</f>
        <v>235.51714001986096</v>
      </c>
      <c r="G146" s="20">
        <f>E146*100/D146</f>
        <v>63.14922623041612</v>
      </c>
      <c r="H146" s="95"/>
    </row>
    <row r="147" spans="1:8" s="4" customFormat="1" ht="18.75">
      <c r="A147" s="12" t="s">
        <v>232</v>
      </c>
      <c r="B147" s="7" t="s">
        <v>233</v>
      </c>
      <c r="C147" s="14">
        <v>100700</v>
      </c>
      <c r="D147" s="14">
        <v>375564</v>
      </c>
      <c r="E147" s="14">
        <v>237165.76</v>
      </c>
      <c r="F147" s="21">
        <f t="shared" si="12"/>
        <v>235.51714001986096</v>
      </c>
      <c r="G147" s="22">
        <f t="shared" si="13"/>
        <v>63.14922623041612</v>
      </c>
      <c r="H147" s="95"/>
    </row>
    <row r="148" spans="1:8" s="4" customFormat="1" ht="37.5">
      <c r="A148" s="11">
        <v>7600</v>
      </c>
      <c r="B148" s="105" t="s">
        <v>109</v>
      </c>
      <c r="C148" s="16">
        <f>C149</f>
        <v>0</v>
      </c>
      <c r="D148" s="16">
        <f>D149</f>
        <v>108911</v>
      </c>
      <c r="E148" s="16">
        <f>E149</f>
        <v>104632.21</v>
      </c>
      <c r="F148" s="19"/>
      <c r="G148" s="20">
        <f t="shared" si="13"/>
        <v>96.07129674688507</v>
      </c>
      <c r="H148" s="95"/>
    </row>
    <row r="149" spans="1:8" s="4" customFormat="1" ht="18.75">
      <c r="A149" s="12">
        <v>7700</v>
      </c>
      <c r="B149" s="85" t="s">
        <v>282</v>
      </c>
      <c r="C149" s="14">
        <v>0</v>
      </c>
      <c r="D149" s="14">
        <v>108911</v>
      </c>
      <c r="E149" s="14">
        <v>104632.21</v>
      </c>
      <c r="F149" s="21"/>
      <c r="G149" s="22">
        <f t="shared" si="13"/>
        <v>96.07129674688507</v>
      </c>
      <c r="H149" s="95"/>
    </row>
    <row r="150" spans="1:8" s="4" customFormat="1" ht="37.5">
      <c r="A150" s="11" t="s">
        <v>296</v>
      </c>
      <c r="B150" s="6" t="s">
        <v>297</v>
      </c>
      <c r="C150" s="16">
        <v>0</v>
      </c>
      <c r="D150" s="16">
        <v>596000</v>
      </c>
      <c r="E150" s="16">
        <v>136618.55</v>
      </c>
      <c r="F150" s="19"/>
      <c r="G150" s="20">
        <f>E150*100/D150</f>
        <v>22.922575503355702</v>
      </c>
      <c r="H150" s="95"/>
    </row>
    <row r="151" spans="1:8" s="4" customFormat="1" ht="45" customHeight="1">
      <c r="A151" s="12" t="s">
        <v>298</v>
      </c>
      <c r="B151" s="104" t="s">
        <v>299</v>
      </c>
      <c r="C151" s="14">
        <v>0</v>
      </c>
      <c r="D151" s="14">
        <v>596000</v>
      </c>
      <c r="E151" s="14">
        <v>136618.55</v>
      </c>
      <c r="F151" s="21"/>
      <c r="G151" s="22">
        <f>E151*100/D151</f>
        <v>22.922575503355702</v>
      </c>
      <c r="H151" s="95"/>
    </row>
    <row r="152" spans="1:8" s="4" customFormat="1" ht="18.75">
      <c r="A152" s="11">
        <v>8000</v>
      </c>
      <c r="B152" s="6" t="s">
        <v>56</v>
      </c>
      <c r="C152" s="16">
        <f>SUM(C153:C159)</f>
        <v>43698700</v>
      </c>
      <c r="D152" s="16">
        <f>SUM(D153:D159)</f>
        <v>43028853</v>
      </c>
      <c r="E152" s="16">
        <f>SUM(E153:E159)</f>
        <v>40410888.720000006</v>
      </c>
      <c r="F152" s="19">
        <f>E152*100/C152</f>
        <v>92.47618057287747</v>
      </c>
      <c r="G152" s="20">
        <f t="shared" si="13"/>
        <v>93.91579347931957</v>
      </c>
      <c r="H152" s="95"/>
    </row>
    <row r="153" spans="1:8" s="4" customFormat="1" ht="21.75" customHeight="1">
      <c r="A153" s="12" t="s">
        <v>234</v>
      </c>
      <c r="B153" s="7" t="s">
        <v>57</v>
      </c>
      <c r="C153" s="14">
        <v>2520000</v>
      </c>
      <c r="D153" s="14">
        <v>1035465</v>
      </c>
      <c r="E153" s="14">
        <v>0</v>
      </c>
      <c r="F153" s="19">
        <f>E153*100/C153</f>
        <v>0</v>
      </c>
      <c r="G153" s="22">
        <f aca="true" t="shared" si="14" ref="G153:G159">E153*100/D153</f>
        <v>0</v>
      </c>
      <c r="H153" s="95"/>
    </row>
    <row r="154" spans="1:8" s="4" customFormat="1" ht="21.75" customHeight="1">
      <c r="A154" s="12" t="s">
        <v>273</v>
      </c>
      <c r="B154" s="7" t="s">
        <v>274</v>
      </c>
      <c r="C154" s="14">
        <v>0</v>
      </c>
      <c r="D154" s="14">
        <v>574200</v>
      </c>
      <c r="E154" s="14">
        <v>566206.35</v>
      </c>
      <c r="F154" s="19"/>
      <c r="G154" s="22">
        <f t="shared" si="14"/>
        <v>98.6078631138976</v>
      </c>
      <c r="H154" s="95"/>
    </row>
    <row r="155" spans="1:8" s="4" customFormat="1" ht="63" customHeight="1">
      <c r="A155" s="12" t="s">
        <v>235</v>
      </c>
      <c r="B155" s="7" t="s">
        <v>105</v>
      </c>
      <c r="C155" s="14">
        <v>0</v>
      </c>
      <c r="D155" s="14">
        <v>117500</v>
      </c>
      <c r="E155" s="14">
        <v>117500</v>
      </c>
      <c r="F155" s="19"/>
      <c r="G155" s="22">
        <f t="shared" si="14"/>
        <v>100</v>
      </c>
      <c r="H155" s="95"/>
    </row>
    <row r="156" spans="1:8" s="26" customFormat="1" ht="62.25" customHeight="1">
      <c r="A156" s="12" t="s">
        <v>236</v>
      </c>
      <c r="B156" s="7" t="s">
        <v>86</v>
      </c>
      <c r="C156" s="14">
        <v>0</v>
      </c>
      <c r="D156" s="14">
        <v>1275257</v>
      </c>
      <c r="E156" s="14">
        <v>1273120.11</v>
      </c>
      <c r="F156" s="19"/>
      <c r="G156" s="22">
        <f t="shared" si="14"/>
        <v>99.83243456024944</v>
      </c>
      <c r="H156" s="97"/>
    </row>
    <row r="157" spans="1:8" s="26" customFormat="1" ht="62.25" customHeight="1">
      <c r="A157" s="12" t="s">
        <v>275</v>
      </c>
      <c r="B157" s="7" t="s">
        <v>276</v>
      </c>
      <c r="C157" s="14">
        <v>0</v>
      </c>
      <c r="D157" s="14">
        <v>27500</v>
      </c>
      <c r="E157" s="14">
        <v>27500</v>
      </c>
      <c r="F157" s="19"/>
      <c r="G157" s="22">
        <f>E157*100/D157</f>
        <v>100</v>
      </c>
      <c r="H157" s="97"/>
    </row>
    <row r="158" spans="1:8" s="26" customFormat="1" ht="36" customHeight="1">
      <c r="A158" s="12" t="s">
        <v>237</v>
      </c>
      <c r="B158" s="7" t="s">
        <v>59</v>
      </c>
      <c r="C158" s="14">
        <v>1454394</v>
      </c>
      <c r="D158" s="14">
        <v>3694930</v>
      </c>
      <c r="E158" s="14">
        <v>2709654.51</v>
      </c>
      <c r="F158" s="21">
        <f>E158*100/C158</f>
        <v>186.30814689829577</v>
      </c>
      <c r="G158" s="22">
        <f t="shared" si="14"/>
        <v>73.33439361503466</v>
      </c>
      <c r="H158" s="97"/>
    </row>
    <row r="159" spans="1:8" s="26" customFormat="1" ht="40.5" customHeight="1" thickBot="1">
      <c r="A159" s="12" t="s">
        <v>238</v>
      </c>
      <c r="B159" s="7" t="s">
        <v>2</v>
      </c>
      <c r="C159" s="14">
        <v>39724306</v>
      </c>
      <c r="D159" s="14">
        <v>36304001</v>
      </c>
      <c r="E159" s="14">
        <v>35716907.75000001</v>
      </c>
      <c r="F159" s="21">
        <f>E159*100/C159</f>
        <v>89.9119741701718</v>
      </c>
      <c r="G159" s="22">
        <f t="shared" si="14"/>
        <v>98.38284146697772</v>
      </c>
      <c r="H159" s="97"/>
    </row>
    <row r="160" spans="1:8" s="26" customFormat="1" ht="30" customHeight="1" thickBot="1">
      <c r="A160" s="8" t="s">
        <v>3</v>
      </c>
      <c r="B160" s="9" t="s">
        <v>60</v>
      </c>
      <c r="C160" s="15">
        <f>C59+C63+C75+C81+C121+C129+C137+C140+C142+C144+C146+C150+C152+C148</f>
        <v>616474134</v>
      </c>
      <c r="D160" s="15">
        <f>D59+D63+D75+D81+D121+D129+D137+D140+D142+D144+D146+D150+D152+D148</f>
        <v>669694319.3199999</v>
      </c>
      <c r="E160" s="15">
        <f>E59+E63+E75+E81+E121+E129+E137+E140+E142+E144+E146+E150+E152+E148</f>
        <v>645008417.6900003</v>
      </c>
      <c r="F160" s="23">
        <f>E160*100/C160</f>
        <v>104.62862626609413</v>
      </c>
      <c r="G160" s="24">
        <f t="shared" si="13"/>
        <v>96.31385530415348</v>
      </c>
      <c r="H160" s="97"/>
    </row>
    <row r="161" spans="1:8" s="4" customFormat="1" ht="18.75">
      <c r="A161" s="121" t="s">
        <v>21</v>
      </c>
      <c r="B161" s="122"/>
      <c r="C161" s="122"/>
      <c r="D161" s="122"/>
      <c r="E161" s="122"/>
      <c r="F161" s="122"/>
      <c r="G161" s="123"/>
      <c r="H161" s="95"/>
    </row>
    <row r="162" spans="1:8" s="4" customFormat="1" ht="93.75">
      <c r="A162" s="102">
        <v>18041500</v>
      </c>
      <c r="B162" s="101" t="s">
        <v>286</v>
      </c>
      <c r="C162" s="102"/>
      <c r="D162" s="102"/>
      <c r="E162" s="102">
        <v>-2781</v>
      </c>
      <c r="F162" s="102"/>
      <c r="G162" s="102"/>
      <c r="H162" s="95"/>
    </row>
    <row r="163" spans="1:8" s="4" customFormat="1" ht="18.75">
      <c r="A163" s="60">
        <v>19010000</v>
      </c>
      <c r="B163" s="35" t="s">
        <v>35</v>
      </c>
      <c r="C163" s="13">
        <v>830000</v>
      </c>
      <c r="D163" s="13">
        <v>839500</v>
      </c>
      <c r="E163" s="13">
        <v>1079403</v>
      </c>
      <c r="F163" s="37">
        <f>E163/C163*100</f>
        <v>130.04855421686747</v>
      </c>
      <c r="G163" s="37">
        <f>E163/D163*100</f>
        <v>128.5768910065515</v>
      </c>
      <c r="H163" s="95"/>
    </row>
    <row r="164" spans="1:8" s="28" customFormat="1" ht="37.5">
      <c r="A164" s="30">
        <v>21110000</v>
      </c>
      <c r="B164" s="38" t="s">
        <v>22</v>
      </c>
      <c r="C164" s="14">
        <v>300000</v>
      </c>
      <c r="D164" s="14">
        <v>300000</v>
      </c>
      <c r="E164" s="14">
        <v>86892</v>
      </c>
      <c r="F164" s="44">
        <f>E164/C164*100</f>
        <v>28.964000000000002</v>
      </c>
      <c r="G164" s="39">
        <f>E164/D164*100</f>
        <v>28.964000000000002</v>
      </c>
      <c r="H164" s="89"/>
    </row>
    <row r="165" spans="1:8" s="28" customFormat="1" ht="50.25" customHeight="1">
      <c r="A165" s="30">
        <v>24062100</v>
      </c>
      <c r="B165" s="38" t="s">
        <v>36</v>
      </c>
      <c r="C165" s="14"/>
      <c r="D165" s="14"/>
      <c r="E165" s="14">
        <v>17238</v>
      </c>
      <c r="F165" s="44"/>
      <c r="G165" s="39"/>
      <c r="H165" s="89"/>
    </row>
    <row r="166" spans="1:8" s="28" customFormat="1" ht="37.5">
      <c r="A166" s="30">
        <v>24170000</v>
      </c>
      <c r="B166" s="38" t="s">
        <v>68</v>
      </c>
      <c r="C166" s="14">
        <v>600000</v>
      </c>
      <c r="D166" s="14">
        <v>2910410</v>
      </c>
      <c r="E166" s="14">
        <v>4115603</v>
      </c>
      <c r="F166" s="44">
        <f aca="true" t="shared" si="15" ref="F166:F171">E166/C166*100</f>
        <v>685.9338333333334</v>
      </c>
      <c r="G166" s="39">
        <f>E166/D166*100</f>
        <v>141.4097326493518</v>
      </c>
      <c r="H166" s="89"/>
    </row>
    <row r="167" spans="1:8" s="28" customFormat="1" ht="54.75" customHeight="1">
      <c r="A167" s="30">
        <v>25000000</v>
      </c>
      <c r="B167" s="38" t="s">
        <v>23</v>
      </c>
      <c r="C167" s="14">
        <v>3724241</v>
      </c>
      <c r="D167" s="14">
        <v>3724241</v>
      </c>
      <c r="E167" s="14">
        <v>62662117</v>
      </c>
      <c r="F167" s="44">
        <f t="shared" si="15"/>
        <v>1682.5473163525132</v>
      </c>
      <c r="G167" s="39">
        <f>E167/D167*100</f>
        <v>1682.5473163525132</v>
      </c>
      <c r="H167" s="89"/>
    </row>
    <row r="168" spans="1:8" s="28" customFormat="1" ht="18.75">
      <c r="A168" s="30">
        <v>50110000</v>
      </c>
      <c r="B168" s="38" t="s">
        <v>24</v>
      </c>
      <c r="C168" s="14">
        <v>304400</v>
      </c>
      <c r="D168" s="14">
        <v>512011</v>
      </c>
      <c r="E168" s="14">
        <v>526296</v>
      </c>
      <c r="F168" s="44">
        <f t="shared" si="15"/>
        <v>172.89618922470433</v>
      </c>
      <c r="G168" s="39">
        <f>E168/D168*100</f>
        <v>102.7899791215423</v>
      </c>
      <c r="H168" s="89"/>
    </row>
    <row r="169" spans="1:8" s="28" customFormat="1" ht="37.5">
      <c r="A169" s="61">
        <v>31030000</v>
      </c>
      <c r="B169" s="58" t="s">
        <v>69</v>
      </c>
      <c r="C169" s="62"/>
      <c r="D169" s="62"/>
      <c r="E169" s="62">
        <v>160635</v>
      </c>
      <c r="F169" s="44"/>
      <c r="G169" s="39"/>
      <c r="H169" s="89"/>
    </row>
    <row r="170" spans="1:8" s="28" customFormat="1" ht="18" customHeight="1" thickBot="1">
      <c r="A170" s="61">
        <v>33010000</v>
      </c>
      <c r="B170" s="58" t="s">
        <v>25</v>
      </c>
      <c r="C170" s="14">
        <v>50000</v>
      </c>
      <c r="D170" s="14">
        <v>778342</v>
      </c>
      <c r="E170" s="14">
        <v>1679579</v>
      </c>
      <c r="F170" s="44">
        <f t="shared" si="15"/>
        <v>3359.158</v>
      </c>
      <c r="G170" s="39">
        <f aca="true" t="shared" si="16" ref="G170:G176">E170/D170*100</f>
        <v>215.78933168195985</v>
      </c>
      <c r="H170" s="89"/>
    </row>
    <row r="171" spans="1:8" s="28" customFormat="1" ht="19.5" thickBot="1">
      <c r="A171" s="50"/>
      <c r="B171" s="29" t="s">
        <v>26</v>
      </c>
      <c r="C171" s="16">
        <f>SUM(C163:C170)</f>
        <v>5808641</v>
      </c>
      <c r="D171" s="16">
        <f>SUM(D163:D170)</f>
        <v>9064504</v>
      </c>
      <c r="E171" s="16">
        <f>E163+E164+E165+E167+E168+E169+E170+E166+E162</f>
        <v>70324982</v>
      </c>
      <c r="F171" s="55">
        <f t="shared" si="15"/>
        <v>1210.6959614133496</v>
      </c>
      <c r="G171" s="59">
        <f t="shared" si="16"/>
        <v>775.8282416776473</v>
      </c>
      <c r="H171" s="89"/>
    </row>
    <row r="172" spans="1:8" s="28" customFormat="1" ht="62.25" customHeight="1">
      <c r="A172" s="60">
        <v>41034500</v>
      </c>
      <c r="B172" s="101" t="s">
        <v>268</v>
      </c>
      <c r="C172" s="14"/>
      <c r="D172" s="14">
        <v>9038521</v>
      </c>
      <c r="E172" s="14">
        <v>9038521</v>
      </c>
      <c r="F172" s="55"/>
      <c r="G172" s="59"/>
      <c r="H172" s="89"/>
    </row>
    <row r="173" spans="1:8" s="28" customFormat="1" ht="18.75" customHeight="1" thickBot="1">
      <c r="A173" s="30">
        <v>41035000</v>
      </c>
      <c r="B173" s="38" t="s">
        <v>2</v>
      </c>
      <c r="C173" s="14"/>
      <c r="D173" s="14">
        <v>19945853</v>
      </c>
      <c r="E173" s="14">
        <v>17248906</v>
      </c>
      <c r="F173" s="55"/>
      <c r="G173" s="37">
        <f t="shared" si="16"/>
        <v>86.47865799472201</v>
      </c>
      <c r="H173" s="89"/>
    </row>
    <row r="174" spans="1:8" s="28" customFormat="1" ht="57" hidden="1" thickBot="1">
      <c r="A174" s="61">
        <v>41035200</v>
      </c>
      <c r="B174" s="78" t="s">
        <v>269</v>
      </c>
      <c r="C174" s="62"/>
      <c r="D174" s="62"/>
      <c r="E174" s="62"/>
      <c r="F174" s="36"/>
      <c r="G174" s="63"/>
      <c r="H174" s="89"/>
    </row>
    <row r="175" spans="1:8" s="28" customFormat="1" ht="60" customHeight="1" thickBot="1">
      <c r="A175" s="124" t="s">
        <v>27</v>
      </c>
      <c r="B175" s="125"/>
      <c r="C175" s="64">
        <f>C171+C172+C173</f>
        <v>5808641</v>
      </c>
      <c r="D175" s="64">
        <f>D171+D172+D173+D174</f>
        <v>38048878</v>
      </c>
      <c r="E175" s="64">
        <f>E171+E173+E172</f>
        <v>96612409</v>
      </c>
      <c r="F175" s="65">
        <f>E175/C175*100</f>
        <v>1663.2532291115942</v>
      </c>
      <c r="G175" s="66">
        <f t="shared" si="16"/>
        <v>253.91657803943653</v>
      </c>
      <c r="H175" s="89"/>
    </row>
    <row r="176" spans="1:8" s="28" customFormat="1" ht="19.5" customHeight="1" hidden="1" thickBot="1">
      <c r="A176" s="126" t="s">
        <v>28</v>
      </c>
      <c r="B176" s="127"/>
      <c r="C176" s="67">
        <f>C166+C170</f>
        <v>650000</v>
      </c>
      <c r="D176" s="67">
        <f>D166+D170</f>
        <v>3688752</v>
      </c>
      <c r="E176" s="67">
        <f>E166+E170</f>
        <v>5795182</v>
      </c>
      <c r="F176" s="68">
        <f>E176/C176*100</f>
        <v>891.5664615384616</v>
      </c>
      <c r="G176" s="69">
        <f t="shared" si="16"/>
        <v>157.10413711737738</v>
      </c>
      <c r="H176" s="89"/>
    </row>
    <row r="177" spans="1:8" s="28" customFormat="1" ht="18.75" customHeight="1" thickBot="1">
      <c r="A177" s="118" t="s">
        <v>61</v>
      </c>
      <c r="B177" s="119"/>
      <c r="C177" s="119"/>
      <c r="D177" s="119"/>
      <c r="E177" s="119"/>
      <c r="F177" s="119"/>
      <c r="G177" s="120"/>
      <c r="H177" s="89"/>
    </row>
    <row r="178" spans="1:8" s="28" customFormat="1" ht="19.5" customHeight="1">
      <c r="A178" s="73" t="s">
        <v>239</v>
      </c>
      <c r="B178" s="74" t="s">
        <v>39</v>
      </c>
      <c r="C178" s="31">
        <f>C179</f>
        <v>669790</v>
      </c>
      <c r="D178" s="75">
        <f>D179</f>
        <v>3360142</v>
      </c>
      <c r="E178" s="31">
        <f>E179</f>
        <v>26896934.419999994</v>
      </c>
      <c r="F178" s="75">
        <f aca="true" t="shared" si="17" ref="F178:F189">E178*100/C178</f>
        <v>4015.726484420489</v>
      </c>
      <c r="G178" s="76">
        <f>E178*100/D178</f>
        <v>800.4701712010979</v>
      </c>
      <c r="H178" s="88"/>
    </row>
    <row r="179" spans="1:8" ht="83.25" customHeight="1">
      <c r="A179" s="12" t="s">
        <v>116</v>
      </c>
      <c r="B179" s="7" t="s">
        <v>117</v>
      </c>
      <c r="C179" s="14">
        <v>669790</v>
      </c>
      <c r="D179" s="14">
        <v>3360142</v>
      </c>
      <c r="E179" s="14">
        <v>26896934.419999994</v>
      </c>
      <c r="F179" s="114">
        <f t="shared" si="17"/>
        <v>4015.726484420489</v>
      </c>
      <c r="G179" s="115">
        <f>E179*100/D179</f>
        <v>800.4701712010979</v>
      </c>
      <c r="H179" s="90"/>
    </row>
    <row r="180" spans="1:8" ht="29.25" customHeight="1">
      <c r="A180" s="11">
        <v>1000</v>
      </c>
      <c r="B180" s="6" t="s">
        <v>42</v>
      </c>
      <c r="C180" s="16">
        <f>SUM(C181:C186)</f>
        <v>9881426</v>
      </c>
      <c r="D180" s="16">
        <f>SUM(D181:D186)</f>
        <v>21512412.68</v>
      </c>
      <c r="E180" s="16">
        <f>SUM(E181:E186)</f>
        <v>34628526.57</v>
      </c>
      <c r="F180" s="108">
        <f t="shared" si="17"/>
        <v>350.44057983129153</v>
      </c>
      <c r="G180" s="109">
        <f>E180*100/D180</f>
        <v>160.96998084363636</v>
      </c>
      <c r="H180" s="88"/>
    </row>
    <row r="181" spans="1:8" ht="27" customHeight="1">
      <c r="A181" s="12" t="s">
        <v>118</v>
      </c>
      <c r="B181" s="7" t="s">
        <v>119</v>
      </c>
      <c r="C181" s="14">
        <v>2409370</v>
      </c>
      <c r="D181" s="14">
        <v>4250608</v>
      </c>
      <c r="E181" s="14">
        <v>3353841.33</v>
      </c>
      <c r="F181" s="114">
        <f t="shared" si="17"/>
        <v>139.19992902709006</v>
      </c>
      <c r="G181" s="115">
        <f>E181*100/D181</f>
        <v>78.90262593021987</v>
      </c>
      <c r="H181" s="90"/>
    </row>
    <row r="182" spans="1:8" ht="81.75" customHeight="1">
      <c r="A182" s="12" t="s">
        <v>120</v>
      </c>
      <c r="B182" s="7" t="s">
        <v>121</v>
      </c>
      <c r="C182" s="14">
        <v>7472056</v>
      </c>
      <c r="D182" s="14">
        <v>17167209.68</v>
      </c>
      <c r="E182" s="14">
        <v>31166697.620000005</v>
      </c>
      <c r="F182" s="114">
        <f t="shared" si="17"/>
        <v>417.11006475326207</v>
      </c>
      <c r="G182" s="115">
        <f>E182*100/D182</f>
        <v>181.54783567599557</v>
      </c>
      <c r="H182" s="90"/>
    </row>
    <row r="183" spans="1:8" ht="84.75" customHeight="1">
      <c r="A183" s="12" t="s">
        <v>122</v>
      </c>
      <c r="B183" s="7" t="s">
        <v>123</v>
      </c>
      <c r="C183" s="14">
        <v>0</v>
      </c>
      <c r="D183" s="14">
        <v>0</v>
      </c>
      <c r="E183" s="14">
        <v>13397.62</v>
      </c>
      <c r="F183" s="114"/>
      <c r="G183" s="115"/>
      <c r="H183" s="90"/>
    </row>
    <row r="184" spans="1:8" ht="31.5" customHeight="1">
      <c r="A184" s="12" t="s">
        <v>130</v>
      </c>
      <c r="B184" s="7" t="s">
        <v>131</v>
      </c>
      <c r="C184" s="14">
        <v>0</v>
      </c>
      <c r="D184" s="14">
        <v>49773</v>
      </c>
      <c r="E184" s="14">
        <v>49770</v>
      </c>
      <c r="F184" s="114"/>
      <c r="G184" s="115">
        <f>E184*100/D184</f>
        <v>99.99397263576638</v>
      </c>
      <c r="H184" s="90"/>
    </row>
    <row r="185" spans="1:8" ht="43.5" customHeight="1">
      <c r="A185" s="12" t="s">
        <v>132</v>
      </c>
      <c r="B185" s="7" t="s">
        <v>133</v>
      </c>
      <c r="C185" s="14">
        <v>0</v>
      </c>
      <c r="D185" s="14">
        <v>14547</v>
      </c>
      <c r="E185" s="14">
        <v>14545</v>
      </c>
      <c r="F185" s="114"/>
      <c r="G185" s="115">
        <f>E185*100/D185</f>
        <v>99.9862514607823</v>
      </c>
      <c r="H185" s="90"/>
    </row>
    <row r="186" spans="1:8" ht="27" customHeight="1">
      <c r="A186" s="12" t="s">
        <v>134</v>
      </c>
      <c r="B186" s="7" t="s">
        <v>135</v>
      </c>
      <c r="C186" s="14">
        <v>0</v>
      </c>
      <c r="D186" s="14">
        <v>30275</v>
      </c>
      <c r="E186" s="14">
        <v>30275</v>
      </c>
      <c r="F186" s="114"/>
      <c r="G186" s="115">
        <f>E186*100/D186</f>
        <v>100</v>
      </c>
      <c r="H186" s="90"/>
    </row>
    <row r="187" spans="1:8" ht="21" customHeight="1">
      <c r="A187" s="11">
        <v>2000</v>
      </c>
      <c r="B187" s="6" t="s">
        <v>43</v>
      </c>
      <c r="C187" s="16">
        <f>C188+C189</f>
        <v>838600</v>
      </c>
      <c r="D187" s="16">
        <f>D188+D189</f>
        <v>2444851</v>
      </c>
      <c r="E187" s="16">
        <f>E188+E189</f>
        <v>5382106.63</v>
      </c>
      <c r="F187" s="108">
        <f t="shared" si="17"/>
        <v>641.7966408299546</v>
      </c>
      <c r="G187" s="109">
        <f>F187*100/D187</f>
        <v>0.026250951114401434</v>
      </c>
      <c r="H187" s="88"/>
    </row>
    <row r="188" spans="1:8" ht="39.75" customHeight="1">
      <c r="A188" s="12">
        <v>2010</v>
      </c>
      <c r="B188" s="7" t="s">
        <v>140</v>
      </c>
      <c r="C188" s="14">
        <v>818600</v>
      </c>
      <c r="D188" s="14">
        <v>1666465</v>
      </c>
      <c r="E188" s="14">
        <v>3805531.31</v>
      </c>
      <c r="F188" s="114">
        <f t="shared" si="17"/>
        <v>464.8828866357195</v>
      </c>
      <c r="G188" s="115">
        <f>E188*100/D188</f>
        <v>228.3595101007222</v>
      </c>
      <c r="H188" s="91"/>
    </row>
    <row r="189" spans="1:8" ht="22.5" customHeight="1">
      <c r="A189" s="12" t="s">
        <v>141</v>
      </c>
      <c r="B189" s="7" t="s">
        <v>142</v>
      </c>
      <c r="C189" s="14">
        <v>20000</v>
      </c>
      <c r="D189" s="14">
        <v>778386</v>
      </c>
      <c r="E189" s="14">
        <v>1576575.32</v>
      </c>
      <c r="F189" s="114">
        <f t="shared" si="17"/>
        <v>7882.8766</v>
      </c>
      <c r="G189" s="115">
        <f>E189*100/D189</f>
        <v>202.5441516162932</v>
      </c>
      <c r="H189" s="90"/>
    </row>
    <row r="190" spans="1:8" ht="29.25" customHeight="1">
      <c r="A190" s="11">
        <v>3000</v>
      </c>
      <c r="B190" s="6" t="s">
        <v>44</v>
      </c>
      <c r="C190" s="16">
        <f>SUM(C191:C193)</f>
        <v>0</v>
      </c>
      <c r="D190" s="16">
        <f>SUM(D191:D193)</f>
        <v>454247</v>
      </c>
      <c r="E190" s="16">
        <f>SUM(E191:E193)</f>
        <v>550938.82</v>
      </c>
      <c r="F190" s="114"/>
      <c r="G190" s="117">
        <f>E190*100/D190</f>
        <v>121.28617690375499</v>
      </c>
      <c r="H190" s="88"/>
    </row>
    <row r="191" spans="1:8" ht="82.5" customHeight="1">
      <c r="A191" s="12" t="s">
        <v>192</v>
      </c>
      <c r="B191" s="7" t="s">
        <v>193</v>
      </c>
      <c r="C191" s="14">
        <v>0</v>
      </c>
      <c r="D191" s="14">
        <v>0</v>
      </c>
      <c r="E191" s="14">
        <v>1862.17</v>
      </c>
      <c r="F191" s="114"/>
      <c r="G191" s="115"/>
      <c r="H191" s="91"/>
    </row>
    <row r="192" spans="1:8" ht="24.75" customHeight="1">
      <c r="A192" s="12">
        <v>3240</v>
      </c>
      <c r="B192" s="7" t="s">
        <v>108</v>
      </c>
      <c r="C192" s="14">
        <v>0</v>
      </c>
      <c r="D192" s="14">
        <v>0</v>
      </c>
      <c r="E192" s="14">
        <v>98054.65</v>
      </c>
      <c r="F192" s="114"/>
      <c r="G192" s="115"/>
      <c r="H192" s="91"/>
    </row>
    <row r="193" spans="1:8" ht="109.5" customHeight="1">
      <c r="A193" s="12" t="s">
        <v>300</v>
      </c>
      <c r="B193" s="7" t="s">
        <v>301</v>
      </c>
      <c r="C193" s="14">
        <v>0</v>
      </c>
      <c r="D193" s="14">
        <v>454247</v>
      </c>
      <c r="E193" s="14">
        <v>451022</v>
      </c>
      <c r="F193" s="114"/>
      <c r="G193" s="115">
        <f>E193*100/D193</f>
        <v>99.29003383621686</v>
      </c>
      <c r="H193" s="91"/>
    </row>
    <row r="194" spans="1:8" ht="21.75" customHeight="1">
      <c r="A194" s="11">
        <v>4000</v>
      </c>
      <c r="B194" s="6" t="s">
        <v>48</v>
      </c>
      <c r="C194" s="16">
        <f>SUM(C195:C199)</f>
        <v>1118303</v>
      </c>
      <c r="D194" s="16">
        <f>SUM(D195:D199)</f>
        <v>3331676</v>
      </c>
      <c r="E194" s="16">
        <f>SUM(E195:E199)</f>
        <v>3354484.3600000003</v>
      </c>
      <c r="F194" s="108">
        <f aca="true" t="shared" si="18" ref="F194:F230">E194*100/C194</f>
        <v>299.9620281801981</v>
      </c>
      <c r="G194" s="109">
        <f aca="true" t="shared" si="19" ref="G194:G230">E194*100/D194</f>
        <v>100.68459117873408</v>
      </c>
      <c r="H194" s="88"/>
    </row>
    <row r="195" spans="1:8" ht="18.75">
      <c r="A195" s="12" t="s">
        <v>211</v>
      </c>
      <c r="B195" s="7" t="s">
        <v>72</v>
      </c>
      <c r="C195" s="14">
        <v>33500</v>
      </c>
      <c r="D195" s="14">
        <v>252184</v>
      </c>
      <c r="E195" s="14">
        <v>215158.89</v>
      </c>
      <c r="F195" s="106">
        <f t="shared" si="18"/>
        <v>642.2653432835821</v>
      </c>
      <c r="G195" s="106">
        <f t="shared" si="19"/>
        <v>85.31821606446087</v>
      </c>
      <c r="H195" s="91"/>
    </row>
    <row r="196" spans="1:8" ht="25.5" customHeight="1">
      <c r="A196" s="12" t="s">
        <v>212</v>
      </c>
      <c r="B196" s="7" t="s">
        <v>73</v>
      </c>
      <c r="C196" s="14">
        <v>10000</v>
      </c>
      <c r="D196" s="14">
        <v>10000</v>
      </c>
      <c r="E196" s="14">
        <v>7038</v>
      </c>
      <c r="F196" s="106">
        <f t="shared" si="18"/>
        <v>70.38</v>
      </c>
      <c r="G196" s="106">
        <f t="shared" si="19"/>
        <v>70.38</v>
      </c>
      <c r="H196" s="91"/>
    </row>
    <row r="197" spans="1:8" ht="39" customHeight="1">
      <c r="A197" s="12" t="s">
        <v>213</v>
      </c>
      <c r="B197" s="7" t="s">
        <v>214</v>
      </c>
      <c r="C197" s="14">
        <v>664493</v>
      </c>
      <c r="D197" s="14">
        <v>2638182</v>
      </c>
      <c r="E197" s="14">
        <v>2629530.49</v>
      </c>
      <c r="F197" s="106">
        <f t="shared" si="18"/>
        <v>395.71981796647975</v>
      </c>
      <c r="G197" s="106">
        <f t="shared" si="19"/>
        <v>99.67206546022982</v>
      </c>
      <c r="H197" s="91"/>
    </row>
    <row r="198" spans="1:8" ht="27.75" customHeight="1">
      <c r="A198" s="12" t="s">
        <v>215</v>
      </c>
      <c r="B198" s="7" t="s">
        <v>78</v>
      </c>
      <c r="C198" s="14">
        <v>410310</v>
      </c>
      <c r="D198" s="14">
        <v>419310</v>
      </c>
      <c r="E198" s="14">
        <v>490766.98</v>
      </c>
      <c r="F198" s="106"/>
      <c r="G198" s="106"/>
      <c r="H198" s="91"/>
    </row>
    <row r="199" spans="1:8" ht="33.75" customHeight="1">
      <c r="A199" s="12" t="s">
        <v>216</v>
      </c>
      <c r="B199" s="7" t="s">
        <v>74</v>
      </c>
      <c r="C199" s="14">
        <v>0</v>
      </c>
      <c r="D199" s="14">
        <v>12000</v>
      </c>
      <c r="E199" s="14">
        <v>11990</v>
      </c>
      <c r="F199" s="106"/>
      <c r="G199" s="106">
        <f t="shared" si="19"/>
        <v>99.91666666666667</v>
      </c>
      <c r="H199" s="91"/>
    </row>
    <row r="200" spans="1:8" ht="18.75">
      <c r="A200" s="11">
        <v>6000</v>
      </c>
      <c r="B200" s="6" t="s">
        <v>47</v>
      </c>
      <c r="C200" s="87">
        <f>SUM(C201:C202)</f>
        <v>800000</v>
      </c>
      <c r="D200" s="16">
        <f>SUM(D201:D202)</f>
        <v>2427745</v>
      </c>
      <c r="E200" s="16">
        <f>SUM(E201:E202)</f>
        <v>2317418.33</v>
      </c>
      <c r="F200" s="108">
        <f t="shared" si="18"/>
        <v>289.67729125</v>
      </c>
      <c r="G200" s="109">
        <f t="shared" si="19"/>
        <v>95.45559068188793</v>
      </c>
      <c r="H200" s="88"/>
    </row>
    <row r="201" spans="1:8" ht="27" customHeight="1">
      <c r="A201" s="12" t="s">
        <v>245</v>
      </c>
      <c r="B201" s="70" t="s">
        <v>246</v>
      </c>
      <c r="C201" s="14">
        <v>800000</v>
      </c>
      <c r="D201" s="14">
        <v>1978745</v>
      </c>
      <c r="E201" s="14">
        <v>1831706.75</v>
      </c>
      <c r="F201" s="106">
        <f t="shared" si="18"/>
        <v>228.96334375</v>
      </c>
      <c r="G201" s="106">
        <f t="shared" si="19"/>
        <v>92.56911577792995</v>
      </c>
      <c r="H201" s="90"/>
    </row>
    <row r="202" spans="1:8" ht="27" customHeight="1">
      <c r="A202" s="12" t="s">
        <v>226</v>
      </c>
      <c r="B202" s="70" t="s">
        <v>81</v>
      </c>
      <c r="C202" s="14">
        <v>0</v>
      </c>
      <c r="D202" s="14">
        <v>449000</v>
      </c>
      <c r="E202" s="14">
        <v>485711.58</v>
      </c>
      <c r="F202" s="106"/>
      <c r="G202" s="106">
        <f t="shared" si="19"/>
        <v>108.17629844097995</v>
      </c>
      <c r="H202" s="88"/>
    </row>
    <row r="203" spans="1:8" ht="28.5" customHeight="1">
      <c r="A203" s="11">
        <v>6300</v>
      </c>
      <c r="B203" s="6" t="s">
        <v>50</v>
      </c>
      <c r="C203" s="16">
        <f>SUM(C204:C206)</f>
        <v>11968459</v>
      </c>
      <c r="D203" s="16">
        <f>SUM(D204:D206)</f>
        <v>61482479.16</v>
      </c>
      <c r="E203" s="16">
        <f>SUM(E204:E206)</f>
        <v>37168549.5</v>
      </c>
      <c r="F203" s="108">
        <f t="shared" si="18"/>
        <v>310.5541782780891</v>
      </c>
      <c r="G203" s="109">
        <f t="shared" si="19"/>
        <v>60.45388866521433</v>
      </c>
      <c r="H203" s="90"/>
    </row>
    <row r="204" spans="1:8" ht="18.75" customHeight="1">
      <c r="A204" s="12" t="s">
        <v>247</v>
      </c>
      <c r="B204" s="7" t="s">
        <v>248</v>
      </c>
      <c r="C204" s="14">
        <v>10926459</v>
      </c>
      <c r="D204" s="14">
        <v>25695174.16</v>
      </c>
      <c r="E204" s="14">
        <v>15370204.53</v>
      </c>
      <c r="F204" s="106">
        <f t="shared" si="18"/>
        <v>140.66958499546834</v>
      </c>
      <c r="G204" s="106">
        <f t="shared" si="19"/>
        <v>59.81747558624059</v>
      </c>
      <c r="H204" s="90"/>
    </row>
    <row r="205" spans="1:8" ht="54" customHeight="1">
      <c r="A205" s="12" t="s">
        <v>249</v>
      </c>
      <c r="B205" s="70" t="s">
        <v>250</v>
      </c>
      <c r="C205" s="14">
        <v>500000</v>
      </c>
      <c r="D205" s="14">
        <v>33855094</v>
      </c>
      <c r="E205" s="14">
        <v>20390829.75</v>
      </c>
      <c r="F205" s="106">
        <f t="shared" si="18"/>
        <v>4078.16595</v>
      </c>
      <c r="G205" s="106">
        <f t="shared" si="19"/>
        <v>60.22972421816345</v>
      </c>
      <c r="H205" s="92"/>
    </row>
    <row r="206" spans="1:8" ht="30.75" customHeight="1">
      <c r="A206" s="12" t="s">
        <v>251</v>
      </c>
      <c r="B206" s="72" t="s">
        <v>51</v>
      </c>
      <c r="C206" s="14">
        <v>542000</v>
      </c>
      <c r="D206" s="14">
        <v>1932211</v>
      </c>
      <c r="E206" s="14">
        <v>1407515.22</v>
      </c>
      <c r="F206" s="106">
        <f t="shared" si="18"/>
        <v>259.6891549815498</v>
      </c>
      <c r="G206" s="106">
        <f t="shared" si="19"/>
        <v>72.84479904109851</v>
      </c>
      <c r="H206" s="90"/>
    </row>
    <row r="207" spans="1:8" s="32" customFormat="1" ht="72" customHeight="1">
      <c r="A207" s="11" t="s">
        <v>241</v>
      </c>
      <c r="B207" s="6" t="s">
        <v>52</v>
      </c>
      <c r="C207" s="16">
        <f>C208</f>
        <v>4903322</v>
      </c>
      <c r="D207" s="16">
        <f>D208</f>
        <v>29583995</v>
      </c>
      <c r="E207" s="16">
        <f>E208</f>
        <v>41670900.27</v>
      </c>
      <c r="F207" s="108">
        <f>E207*100/C207</f>
        <v>849.8503722578286</v>
      </c>
      <c r="G207" s="109">
        <f t="shared" si="19"/>
        <v>140.8562307761342</v>
      </c>
      <c r="H207" s="88"/>
    </row>
    <row r="208" spans="1:8" ht="27.75" customHeight="1">
      <c r="A208" s="12" t="s">
        <v>229</v>
      </c>
      <c r="B208" s="70" t="s">
        <v>230</v>
      </c>
      <c r="C208" s="14">
        <v>4903322</v>
      </c>
      <c r="D208" s="14">
        <v>29583995</v>
      </c>
      <c r="E208" s="14">
        <v>41670900.27</v>
      </c>
      <c r="F208" s="106">
        <f t="shared" si="18"/>
        <v>849.8503722578286</v>
      </c>
      <c r="G208" s="106">
        <f t="shared" si="19"/>
        <v>140.8562307761342</v>
      </c>
      <c r="H208" s="90"/>
    </row>
    <row r="209" spans="1:8" ht="36" customHeight="1">
      <c r="A209" s="11" t="s">
        <v>243</v>
      </c>
      <c r="B209" s="6" t="s">
        <v>62</v>
      </c>
      <c r="C209" s="16">
        <f>SUM(C210:C211)</f>
        <v>300000</v>
      </c>
      <c r="D209" s="16">
        <f>SUM(D210:D211)</f>
        <v>355000</v>
      </c>
      <c r="E209" s="16">
        <f>SUM(E210:E211)</f>
        <v>29836.51</v>
      </c>
      <c r="F209" s="108">
        <f t="shared" si="18"/>
        <v>9.945503333333333</v>
      </c>
      <c r="G209" s="109">
        <f t="shared" si="19"/>
        <v>8.404650704225352</v>
      </c>
      <c r="H209" s="88"/>
    </row>
    <row r="210" spans="1:8" ht="36.75" customHeight="1">
      <c r="A210" s="12" t="s">
        <v>232</v>
      </c>
      <c r="B210" s="70" t="s">
        <v>233</v>
      </c>
      <c r="C210" s="14">
        <v>240000</v>
      </c>
      <c r="D210" s="14">
        <v>295000</v>
      </c>
      <c r="E210" s="14">
        <v>29836.51</v>
      </c>
      <c r="F210" s="106">
        <f t="shared" si="18"/>
        <v>12.431879166666667</v>
      </c>
      <c r="G210" s="106">
        <f t="shared" si="19"/>
        <v>10.114071186440677</v>
      </c>
      <c r="H210" s="90"/>
    </row>
    <row r="211" spans="1:8" ht="54.75" customHeight="1">
      <c r="A211" s="12" t="s">
        <v>252</v>
      </c>
      <c r="B211" s="70" t="s">
        <v>63</v>
      </c>
      <c r="C211" s="14">
        <v>60000</v>
      </c>
      <c r="D211" s="14">
        <v>60000</v>
      </c>
      <c r="E211" s="14">
        <v>0</v>
      </c>
      <c r="F211" s="106">
        <f t="shared" si="18"/>
        <v>0</v>
      </c>
      <c r="G211" s="106">
        <f t="shared" si="19"/>
        <v>0</v>
      </c>
      <c r="H211" s="90"/>
    </row>
    <row r="212" spans="1:8" ht="54.75" customHeight="1">
      <c r="A212" s="11" t="s">
        <v>262</v>
      </c>
      <c r="B212" s="6" t="s">
        <v>54</v>
      </c>
      <c r="C212" s="16">
        <f>C213</f>
        <v>50000</v>
      </c>
      <c r="D212" s="16">
        <f>D213</f>
        <v>1235525</v>
      </c>
      <c r="E212" s="16">
        <f>E213</f>
        <v>1235474.8</v>
      </c>
      <c r="F212" s="108">
        <f t="shared" si="18"/>
        <v>2470.9496</v>
      </c>
      <c r="G212" s="109">
        <f t="shared" si="19"/>
        <v>99.9959369498796</v>
      </c>
      <c r="H212" s="88"/>
    </row>
    <row r="213" spans="1:8" ht="54" customHeight="1">
      <c r="A213" s="12" t="s">
        <v>253</v>
      </c>
      <c r="B213" s="70" t="s">
        <v>254</v>
      </c>
      <c r="C213" s="14">
        <v>50000</v>
      </c>
      <c r="D213" s="14">
        <v>1235525</v>
      </c>
      <c r="E213" s="14">
        <v>1235474.8</v>
      </c>
      <c r="F213" s="106">
        <f t="shared" si="18"/>
        <v>2470.9496</v>
      </c>
      <c r="G213" s="106">
        <f t="shared" si="19"/>
        <v>99.9959369498796</v>
      </c>
      <c r="H213" s="90"/>
    </row>
    <row r="214" spans="1:8" ht="36.75" customHeight="1">
      <c r="A214" s="11" t="s">
        <v>263</v>
      </c>
      <c r="B214" s="6" t="s">
        <v>109</v>
      </c>
      <c r="C214" s="16">
        <f>C215+C216</f>
        <v>400000</v>
      </c>
      <c r="D214" s="16">
        <f>D215+D216</f>
        <v>1041494.87</v>
      </c>
      <c r="E214" s="16">
        <f>E215+E216</f>
        <v>1038620.67</v>
      </c>
      <c r="F214" s="106"/>
      <c r="G214" s="109">
        <f t="shared" si="19"/>
        <v>99.72403128591502</v>
      </c>
      <c r="H214" s="88"/>
    </row>
    <row r="215" spans="1:8" ht="36.75" customHeight="1">
      <c r="A215" s="12" t="s">
        <v>255</v>
      </c>
      <c r="B215" s="70" t="s">
        <v>110</v>
      </c>
      <c r="C215" s="14">
        <v>400000</v>
      </c>
      <c r="D215" s="14">
        <v>736772</v>
      </c>
      <c r="E215" s="14">
        <v>733917.8</v>
      </c>
      <c r="F215" s="106"/>
      <c r="G215" s="106">
        <f>E215*100/D215</f>
        <v>99.61260742807816</v>
      </c>
      <c r="H215" s="88"/>
    </row>
    <row r="216" spans="1:8" ht="36.75" customHeight="1">
      <c r="A216" s="12" t="s">
        <v>295</v>
      </c>
      <c r="B216" s="70" t="s">
        <v>282</v>
      </c>
      <c r="C216" s="14">
        <v>0</v>
      </c>
      <c r="D216" s="14">
        <v>304722.87</v>
      </c>
      <c r="E216" s="14">
        <v>304702.87</v>
      </c>
      <c r="F216" s="106"/>
      <c r="G216" s="106">
        <f>E216*100/D216</f>
        <v>99.99343665934887</v>
      </c>
      <c r="H216" s="88"/>
    </row>
    <row r="217" spans="1:8" s="32" customFormat="1" ht="51.75" customHeight="1">
      <c r="A217" s="11" t="s">
        <v>296</v>
      </c>
      <c r="B217" s="116" t="s">
        <v>297</v>
      </c>
      <c r="C217" s="16">
        <v>0</v>
      </c>
      <c r="D217" s="16">
        <v>300000</v>
      </c>
      <c r="E217" s="16">
        <v>155157.11</v>
      </c>
      <c r="F217" s="108"/>
      <c r="G217" s="108">
        <f>E217*100/D217</f>
        <v>51.71903666666666</v>
      </c>
      <c r="H217" s="88"/>
    </row>
    <row r="218" spans="1:8" ht="41.25" customHeight="1">
      <c r="A218" s="12" t="s">
        <v>298</v>
      </c>
      <c r="B218" s="70" t="s">
        <v>299</v>
      </c>
      <c r="C218" s="14">
        <v>0</v>
      </c>
      <c r="D218" s="14">
        <v>300000</v>
      </c>
      <c r="E218" s="14">
        <v>155157.11</v>
      </c>
      <c r="F218" s="106"/>
      <c r="G218" s="106">
        <f>E218*100/D218</f>
        <v>51.71903666666666</v>
      </c>
      <c r="H218" s="88"/>
    </row>
    <row r="219" spans="1:8" s="32" customFormat="1" ht="36.75" customHeight="1">
      <c r="A219" s="11" t="s">
        <v>244</v>
      </c>
      <c r="B219" s="116" t="s">
        <v>56</v>
      </c>
      <c r="C219" s="16">
        <f>SUM(C220:C224)</f>
        <v>7500</v>
      </c>
      <c r="D219" s="16">
        <f>SUM(D220:D224)</f>
        <v>16280854.840000002</v>
      </c>
      <c r="E219" s="16">
        <f>SUM(E220:E224)</f>
        <v>15085688.07</v>
      </c>
      <c r="F219" s="108"/>
      <c r="G219" s="108">
        <f>E219*100/D219</f>
        <v>92.6590662361068</v>
      </c>
      <c r="H219" s="88"/>
    </row>
    <row r="220" spans="1:8" ht="48" customHeight="1">
      <c r="A220" s="12" t="s">
        <v>277</v>
      </c>
      <c r="B220" s="70" t="s">
        <v>107</v>
      </c>
      <c r="C220" s="14">
        <v>0</v>
      </c>
      <c r="D220" s="14">
        <v>1200000</v>
      </c>
      <c r="E220" s="14">
        <v>1200000</v>
      </c>
      <c r="F220" s="106"/>
      <c r="G220" s="106">
        <f t="shared" si="19"/>
        <v>100</v>
      </c>
      <c r="H220" s="90"/>
    </row>
    <row r="221" spans="1:8" ht="63" customHeight="1">
      <c r="A221" s="12" t="s">
        <v>236</v>
      </c>
      <c r="B221" s="70" t="s">
        <v>86</v>
      </c>
      <c r="C221" s="14">
        <v>0</v>
      </c>
      <c r="D221" s="14">
        <v>349426</v>
      </c>
      <c r="E221" s="14">
        <v>347428</v>
      </c>
      <c r="F221" s="106"/>
      <c r="G221" s="106">
        <f t="shared" si="19"/>
        <v>99.42820511352905</v>
      </c>
      <c r="H221" s="88"/>
    </row>
    <row r="222" spans="1:8" ht="78.75" customHeight="1">
      <c r="A222" s="12" t="s">
        <v>275</v>
      </c>
      <c r="B222" s="70" t="s">
        <v>276</v>
      </c>
      <c r="C222" s="14">
        <v>0</v>
      </c>
      <c r="D222" s="14">
        <v>445166.91</v>
      </c>
      <c r="E222" s="14">
        <v>444500</v>
      </c>
      <c r="F222" s="106"/>
      <c r="G222" s="106">
        <f t="shared" si="19"/>
        <v>99.85018877526186</v>
      </c>
      <c r="H222" s="91"/>
    </row>
    <row r="223" spans="1:8" ht="34.5" customHeight="1">
      <c r="A223" s="12" t="s">
        <v>237</v>
      </c>
      <c r="B223" s="70" t="s">
        <v>59</v>
      </c>
      <c r="C223" s="14">
        <v>7500</v>
      </c>
      <c r="D223" s="14">
        <v>384500</v>
      </c>
      <c r="E223" s="14">
        <v>608589.28</v>
      </c>
      <c r="F223" s="106"/>
      <c r="G223" s="106">
        <f t="shared" si="19"/>
        <v>158.28069700910274</v>
      </c>
      <c r="H223" s="91"/>
    </row>
    <row r="224" spans="1:8" ht="31.5" customHeight="1">
      <c r="A224" s="12" t="s">
        <v>238</v>
      </c>
      <c r="B224" s="70" t="s">
        <v>2</v>
      </c>
      <c r="C224" s="14">
        <v>0</v>
      </c>
      <c r="D224" s="14">
        <v>13901761.930000002</v>
      </c>
      <c r="E224" s="14">
        <v>12485170.79</v>
      </c>
      <c r="F224" s="106"/>
      <c r="G224" s="106">
        <f t="shared" si="19"/>
        <v>89.80998849546548</v>
      </c>
      <c r="H224" s="91"/>
    </row>
    <row r="225" spans="1:8" ht="22.5" customHeight="1">
      <c r="A225" s="11" t="s">
        <v>264</v>
      </c>
      <c r="B225" s="6" t="s">
        <v>24</v>
      </c>
      <c r="C225" s="16">
        <f>C226+C227+C228+C229+C230</f>
        <v>1134400</v>
      </c>
      <c r="D225" s="16">
        <f>D226+D227+D228+D229+D230</f>
        <v>5591232.57</v>
      </c>
      <c r="E225" s="16">
        <f>E226+E227+E228+E229+E230</f>
        <v>2608978.49</v>
      </c>
      <c r="F225" s="108">
        <f t="shared" si="18"/>
        <v>229.98752556417492</v>
      </c>
      <c r="G225" s="109">
        <f t="shared" si="19"/>
        <v>46.66195614896413</v>
      </c>
      <c r="H225" s="90"/>
    </row>
    <row r="226" spans="1:8" ht="30" customHeight="1">
      <c r="A226" s="12" t="s">
        <v>256</v>
      </c>
      <c r="B226" s="72" t="s">
        <v>65</v>
      </c>
      <c r="C226" s="14">
        <v>830000</v>
      </c>
      <c r="D226" s="14">
        <v>1438000</v>
      </c>
      <c r="E226" s="14">
        <v>1298996.23</v>
      </c>
      <c r="F226" s="106">
        <f t="shared" si="18"/>
        <v>156.50556987951808</v>
      </c>
      <c r="G226" s="106">
        <f t="shared" si="19"/>
        <v>90.3335347705146</v>
      </c>
      <c r="H226" s="90"/>
    </row>
    <row r="227" spans="1:8" ht="30.75" customHeight="1">
      <c r="A227" s="12" t="s">
        <v>257</v>
      </c>
      <c r="B227" s="70" t="s">
        <v>258</v>
      </c>
      <c r="C227" s="14">
        <v>0</v>
      </c>
      <c r="D227" s="14">
        <v>455989</v>
      </c>
      <c r="E227" s="14">
        <v>389519.54</v>
      </c>
      <c r="F227" s="106"/>
      <c r="G227" s="106">
        <f t="shared" si="19"/>
        <v>85.42301239722887</v>
      </c>
      <c r="H227" s="90"/>
    </row>
    <row r="228" spans="1:8" ht="40.5" customHeight="1">
      <c r="A228" s="12" t="s">
        <v>278</v>
      </c>
      <c r="B228" s="70" t="s">
        <v>279</v>
      </c>
      <c r="C228" s="14">
        <v>0</v>
      </c>
      <c r="D228" s="14">
        <v>2708496.57</v>
      </c>
      <c r="E228" s="14">
        <v>397685.61</v>
      </c>
      <c r="F228" s="106"/>
      <c r="G228" s="106">
        <f t="shared" si="19"/>
        <v>14.68289140200019</v>
      </c>
      <c r="H228" s="90"/>
    </row>
    <row r="229" spans="1:8" ht="38.25" customHeight="1">
      <c r="A229" s="12" t="s">
        <v>259</v>
      </c>
      <c r="B229" s="70" t="s">
        <v>260</v>
      </c>
      <c r="C229" s="14">
        <v>0</v>
      </c>
      <c r="D229" s="14">
        <v>87920</v>
      </c>
      <c r="E229" s="14">
        <v>81688.18</v>
      </c>
      <c r="F229" s="106"/>
      <c r="G229" s="106">
        <f t="shared" si="19"/>
        <v>92.91194267515922</v>
      </c>
      <c r="H229" s="93"/>
    </row>
    <row r="230" spans="1:8" s="32" customFormat="1" ht="63" customHeight="1" thickBot="1">
      <c r="A230" s="12" t="s">
        <v>261</v>
      </c>
      <c r="B230" s="70" t="s">
        <v>67</v>
      </c>
      <c r="C230" s="14">
        <v>304400</v>
      </c>
      <c r="D230" s="14">
        <v>900827</v>
      </c>
      <c r="E230" s="14">
        <v>441088.93</v>
      </c>
      <c r="F230" s="106">
        <f t="shared" si="18"/>
        <v>144.9043791064389</v>
      </c>
      <c r="G230" s="106">
        <f t="shared" si="19"/>
        <v>48.96488781974785</v>
      </c>
      <c r="H230" s="94"/>
    </row>
    <row r="231" spans="1:8" ht="63" customHeight="1" hidden="1">
      <c r="A231" s="12" t="s">
        <v>64</v>
      </c>
      <c r="B231" s="7" t="s">
        <v>65</v>
      </c>
      <c r="C231" s="13"/>
      <c r="D231" s="13"/>
      <c r="E231" s="13"/>
      <c r="F231" s="106" t="e">
        <f>E231*100/C231</f>
        <v>#DIV/0!</v>
      </c>
      <c r="G231" s="107" t="e">
        <f aca="true" t="shared" si="20" ref="G231:G238">E231*100/D231</f>
        <v>#DIV/0!</v>
      </c>
      <c r="H231" s="93"/>
    </row>
    <row r="232" spans="1:8" ht="57" customHeight="1" hidden="1" thickBot="1">
      <c r="A232" s="12" t="s">
        <v>66</v>
      </c>
      <c r="B232" s="7" t="s">
        <v>67</v>
      </c>
      <c r="C232" s="13"/>
      <c r="D232" s="13"/>
      <c r="E232" s="13"/>
      <c r="F232" s="106" t="e">
        <f>E232*100/C232</f>
        <v>#DIV/0!</v>
      </c>
      <c r="G232" s="107" t="e">
        <f t="shared" si="20"/>
        <v>#DIV/0!</v>
      </c>
      <c r="H232" s="93"/>
    </row>
    <row r="233" spans="1:8" ht="28.5" customHeight="1" hidden="1">
      <c r="A233" s="11" t="s">
        <v>55</v>
      </c>
      <c r="B233" s="6" t="s">
        <v>56</v>
      </c>
      <c r="C233" s="16">
        <f>SUM(C234:C237)</f>
        <v>0</v>
      </c>
      <c r="D233" s="16">
        <f>SUM(D234:D237)</f>
        <v>0</v>
      </c>
      <c r="E233" s="16">
        <f>SUM(E234:E237)</f>
        <v>0</v>
      </c>
      <c r="F233" s="108" t="e">
        <f>E233*100/C233</f>
        <v>#DIV/0!</v>
      </c>
      <c r="G233" s="109" t="e">
        <f t="shared" si="20"/>
        <v>#DIV/0!</v>
      </c>
      <c r="H233" s="93"/>
    </row>
    <row r="234" spans="1:8" ht="55.5" customHeight="1" hidden="1">
      <c r="A234" s="12" t="s">
        <v>106</v>
      </c>
      <c r="B234" s="7" t="s">
        <v>107</v>
      </c>
      <c r="C234" s="13"/>
      <c r="D234" s="13"/>
      <c r="E234" s="13"/>
      <c r="F234" s="106"/>
      <c r="G234" s="107" t="e">
        <f t="shared" si="20"/>
        <v>#DIV/0!</v>
      </c>
      <c r="H234" s="93"/>
    </row>
    <row r="235" spans="1:8" ht="35.25" customHeight="1" hidden="1">
      <c r="A235" s="12" t="s">
        <v>88</v>
      </c>
      <c r="B235" s="7" t="s">
        <v>86</v>
      </c>
      <c r="C235" s="13"/>
      <c r="D235" s="13"/>
      <c r="E235" s="13"/>
      <c r="F235" s="106"/>
      <c r="G235" s="107" t="e">
        <f t="shared" si="20"/>
        <v>#DIV/0!</v>
      </c>
      <c r="H235" s="93"/>
    </row>
    <row r="236" spans="1:8" ht="36.75" customHeight="1" hidden="1">
      <c r="A236" s="12" t="s">
        <v>79</v>
      </c>
      <c r="B236" s="7" t="s">
        <v>2</v>
      </c>
      <c r="C236" s="13"/>
      <c r="D236" s="13"/>
      <c r="E236" s="13"/>
      <c r="F236" s="106"/>
      <c r="G236" s="107" t="e">
        <f t="shared" si="20"/>
        <v>#DIV/0!</v>
      </c>
      <c r="H236" s="93"/>
    </row>
    <row r="237" spans="1:8" ht="19.5" hidden="1" thickBot="1">
      <c r="A237" s="83" t="s">
        <v>58</v>
      </c>
      <c r="B237" s="84" t="s">
        <v>59</v>
      </c>
      <c r="C237" s="47"/>
      <c r="D237" s="47"/>
      <c r="E237" s="47"/>
      <c r="F237" s="110"/>
      <c r="G237" s="111" t="e">
        <f t="shared" si="20"/>
        <v>#DIV/0!</v>
      </c>
      <c r="H237" s="93"/>
    </row>
    <row r="238" spans="1:8" ht="19.5" thickBot="1">
      <c r="A238" s="8" t="s">
        <v>3</v>
      </c>
      <c r="B238" s="9" t="s">
        <v>60</v>
      </c>
      <c r="C238" s="15">
        <f>C178+C180+C187+C190+C194+C200+C203+C207+C209+C212+C214+C217+C219+C225</f>
        <v>32071800</v>
      </c>
      <c r="D238" s="15">
        <f>D178+D180+D187+D190+D194+D200+D203+D207+D209+D212+D214+D217+D219+D225</f>
        <v>149401655.12</v>
      </c>
      <c r="E238" s="15">
        <f>E178+E180+E187+E190+E194+E200+E203+E207+E209+E212+E214+E217+E219+E225</f>
        <v>172123614.55</v>
      </c>
      <c r="F238" s="112">
        <f>E238*100/C238</f>
        <v>536.6821149732787</v>
      </c>
      <c r="G238" s="113">
        <f t="shared" si="20"/>
        <v>115.20863969796694</v>
      </c>
      <c r="H238" s="93"/>
    </row>
    <row r="239" spans="3:8" ht="18.75">
      <c r="C239" s="100"/>
      <c r="D239" s="100"/>
      <c r="E239" s="100"/>
      <c r="H239" s="93"/>
    </row>
    <row r="240" spans="3:8" ht="18.75">
      <c r="C240" s="86"/>
      <c r="H240" s="93"/>
    </row>
    <row r="241" ht="18.75">
      <c r="H241" s="93"/>
    </row>
    <row r="242" ht="18.75">
      <c r="H242" s="93"/>
    </row>
    <row r="243" ht="18.75">
      <c r="H243" s="93"/>
    </row>
  </sheetData>
  <sheetProtection/>
  <mergeCells count="14">
    <mergeCell ref="A58:G58"/>
    <mergeCell ref="A1:G1"/>
    <mergeCell ref="F4:G4"/>
    <mergeCell ref="A6:G6"/>
    <mergeCell ref="C4:C5"/>
    <mergeCell ref="D4:D5"/>
    <mergeCell ref="E4:E5"/>
    <mergeCell ref="A2:G2"/>
    <mergeCell ref="A4:A5"/>
    <mergeCell ref="B4:B5"/>
    <mergeCell ref="A177:G177"/>
    <mergeCell ref="A161:G161"/>
    <mergeCell ref="A175:B175"/>
    <mergeCell ref="A176:B176"/>
  </mergeCells>
  <printOptions/>
  <pageMargins left="0.75" right="0.33" top="0.393700787401575" bottom="0.393700787401575" header="0" footer="0"/>
  <pageSetup fitToHeight="6" fitToWidth="1" horizontalDpi="600" verticalDpi="600" orientation="portrait" paperSize="9" scale="47" r:id="rId1"/>
  <rowBreaks count="2" manualBreakCount="2">
    <brk id="117" max="6" man="1"/>
    <brk id="16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vinfinrda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t.trofymyshyn</dc:creator>
  <cp:keywords/>
  <dc:description/>
  <cp:lastModifiedBy>f002</cp:lastModifiedBy>
  <cp:lastPrinted>2017-11-14T08:50:08Z</cp:lastPrinted>
  <dcterms:created xsi:type="dcterms:W3CDTF">2010-07-22T07:47:55Z</dcterms:created>
  <dcterms:modified xsi:type="dcterms:W3CDTF">2018-02-26T07:14:50Z</dcterms:modified>
  <cp:category/>
  <cp:version/>
  <cp:contentType/>
  <cp:contentStatus/>
</cp:coreProperties>
</file>