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'Лист1'!$A$1:$G$228</definedName>
  </definedNames>
  <calcPr fullCalcOnLoad="1"/>
</workbook>
</file>

<file path=xl/sharedStrings.xml><?xml version="1.0" encoding="utf-8"?>
<sst xmlns="http://schemas.openxmlformats.org/spreadsheetml/2006/main" count="324" uniqueCount="264">
  <si>
    <t>Код</t>
  </si>
  <si>
    <t>Показник</t>
  </si>
  <si>
    <t>Інші субвенції</t>
  </si>
  <si>
    <t xml:space="preserve"> </t>
  </si>
  <si>
    <t>% виконання</t>
  </si>
  <si>
    <t>ДОХОДИ: загальний фонд</t>
  </si>
  <si>
    <t>Податкові надходження</t>
  </si>
  <si>
    <t>Єдиний податок</t>
  </si>
  <si>
    <t>Разом</t>
  </si>
  <si>
    <t>Неподаткові надходження</t>
  </si>
  <si>
    <t>Інші надходження</t>
  </si>
  <si>
    <t>Державне  мито</t>
  </si>
  <si>
    <t>Всього загальний фонд</t>
  </si>
  <si>
    <t>Дотації</t>
  </si>
  <si>
    <t>Всього доходів з дотацією</t>
  </si>
  <si>
    <t>Субвенції</t>
  </si>
  <si>
    <t>Субвенція з держ.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</si>
  <si>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ветеранам з послуг зв'язку та інших передбачених законодавством пільг… та компенсацію за пільговий проїзд окремих категорії громадян</t>
  </si>
  <si>
    <t>Субвенція з держ.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</si>
  <si>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держ.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</si>
  <si>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 загального фонду</t>
  </si>
  <si>
    <t>ДОХОДИ:спеціальний фонд</t>
  </si>
  <si>
    <t>Надходження коштів від відшкодування втрат с/г і лісогосподарського виробництва</t>
  </si>
  <si>
    <t>Власні надходження бюджетних установ</t>
  </si>
  <si>
    <t>Цільові фонди</t>
  </si>
  <si>
    <t>Надходження від продажу землі</t>
  </si>
  <si>
    <t>Разом доходів спеціального фонду</t>
  </si>
  <si>
    <t>Субвенція на виконання інвестиційних проектів</t>
  </si>
  <si>
    <t>Всього спеціальний фонд</t>
  </si>
  <si>
    <t>в тому числі бюджет розвитку</t>
  </si>
  <si>
    <t>Довідка</t>
  </si>
  <si>
    <t>План на рік затверджений місцевими радами</t>
  </si>
  <si>
    <t xml:space="preserve">до плану на рік, затвердж.місц.радами 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</si>
  <si>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</si>
  <si>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</si>
  <si>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Адміністративні штрафи та інші санкції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</si>
  <si>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</si>
  <si>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діяльності</t>
  </si>
  <si>
    <t>грн.</t>
  </si>
  <si>
    <t>ВИДАТКИ: загальний фонд</t>
  </si>
  <si>
    <t>10000</t>
  </si>
  <si>
    <t>Державне управління</t>
  </si>
  <si>
    <t>60000</t>
  </si>
  <si>
    <t>Правоохоронна діяльність та забезпечення безпеки держави</t>
  </si>
  <si>
    <t>70000</t>
  </si>
  <si>
    <t>Освіта</t>
  </si>
  <si>
    <t>80000</t>
  </si>
  <si>
    <t>Охорона здоров`я</t>
  </si>
  <si>
    <t>90000</t>
  </si>
  <si>
    <t>Соціальний захист та соціальне забезпечення</t>
  </si>
  <si>
    <t>90201</t>
  </si>
  <si>
    <t>90202</t>
  </si>
  <si>
    <t>90203</t>
  </si>
  <si>
    <t>90204</t>
  </si>
  <si>
    <t>90205</t>
  </si>
  <si>
    <t>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</si>
  <si>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</si>
  <si>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</si>
  <si>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</si>
  <si>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</si>
  <si>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</si>
  <si>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90210</t>
  </si>
  <si>
    <t>90211</t>
  </si>
  <si>
    <t>90212</t>
  </si>
  <si>
    <t>Пільги на медичне обслуговування громадянам, які постраждали внаслідок Чорнобильської катастрофи</t>
  </si>
  <si>
    <t>90214</t>
  </si>
  <si>
    <t>Пільги окремим категоріям громадян з послуг зв`язку</t>
  </si>
  <si>
    <t>90215</t>
  </si>
  <si>
    <t>Пільги багатодітним сім`ям на житлово-комунальні послуги</t>
  </si>
  <si>
    <t>90216</t>
  </si>
  <si>
    <t>Пільги багатодітним сім`ям на придбання твердого палива та скрапленого газу</t>
  </si>
  <si>
    <t>90302</t>
  </si>
  <si>
    <t>Допомога у зв`язку з вагітністю і пологами</t>
  </si>
  <si>
    <t>90303</t>
  </si>
  <si>
    <t>Допомога на догляд за дитиною віком до 3 років</t>
  </si>
  <si>
    <t>90304</t>
  </si>
  <si>
    <t>Допомога при народженні дитини</t>
  </si>
  <si>
    <t>90305</t>
  </si>
  <si>
    <t>Допомога на дітей, над якими встановлено опіку чи піклування</t>
  </si>
  <si>
    <t>90306</t>
  </si>
  <si>
    <t>Допомога на дітей одиноким матерям</t>
  </si>
  <si>
    <t>90307</t>
  </si>
  <si>
    <t>Тимчасова державна допомога дітям</t>
  </si>
  <si>
    <t>90308</t>
  </si>
  <si>
    <t>Допомога при усиновленні дитини</t>
  </si>
  <si>
    <t>90401</t>
  </si>
  <si>
    <t>Державна соціальна допомога малозабезпеченим сім`ям</t>
  </si>
  <si>
    <t>90405</t>
  </si>
  <si>
    <t>Субсидії населенню для відшкодування витрат на оплату житлово-комунальних послуг</t>
  </si>
  <si>
    <t>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</si>
  <si>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</si>
  <si>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90412</t>
  </si>
  <si>
    <t>Інші видатки на соціальний захист населення</t>
  </si>
  <si>
    <t>90413</t>
  </si>
  <si>
    <t>Допомога на догляд за інвалідом I чи II групи внаслідок психічного розладу</t>
  </si>
  <si>
    <t>90417</t>
  </si>
  <si>
    <t>Витрати на поховання учасників бойових дій та інвалідів війни</t>
  </si>
  <si>
    <t>91101</t>
  </si>
  <si>
    <t>Утримання центрів соціальних служб для сім`ї, дітей та молоді</t>
  </si>
  <si>
    <t>91102</t>
  </si>
  <si>
    <t>Програми і заходи центрів соціальних служб для сім`ї, дітей та молоді</t>
  </si>
  <si>
    <t>91103</t>
  </si>
  <si>
    <t>Соціальні програми і заходи державних органів у справах молоді</t>
  </si>
  <si>
    <t>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</si>
  <si>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</si>
  <si>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91204</t>
  </si>
  <si>
    <t>Територіальні центри соціального обслуговування (надання соціальних послуг)</t>
  </si>
  <si>
    <t>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</si>
  <si>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</si>
  <si>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91209</t>
  </si>
  <si>
    <t>Фінансова підтримка громадських організацій інвалідів і ветеранів</t>
  </si>
  <si>
    <t>91300</t>
  </si>
  <si>
    <t>Державна соціальна допомога інвалідам з дитинства та дітям-інвалідам</t>
  </si>
  <si>
    <t>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</si>
  <si>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</si>
  <si>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</si>
  <si>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</si>
  <si>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</si>
  <si>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</si>
  <si>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</si>
  <si>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</si>
  <si>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Будівництво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</si>
  <si>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</si>
  <si>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</si>
  <si>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</si>
  <si>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</si>
  <si>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</si>
  <si>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180000</t>
  </si>
  <si>
    <t>Інші послуги, пов`язані з економічною діяльністю</t>
  </si>
  <si>
    <t>250000</t>
  </si>
  <si>
    <t>Видатки, не віднесені до основних груп</t>
  </si>
  <si>
    <t>250102</t>
  </si>
  <si>
    <t>Резервний фонд</t>
  </si>
  <si>
    <t>250404</t>
  </si>
  <si>
    <t>Інші видатки</t>
  </si>
  <si>
    <t xml:space="preserve">Усього </t>
  </si>
  <si>
    <t>ВИДАТКИ: спеціальний фонд</t>
  </si>
  <si>
    <t>150101</t>
  </si>
  <si>
    <t>Капітальні вкладення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</si>
  <si>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</si>
  <si>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</si>
  <si>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</si>
  <si>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</si>
  <si>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</si>
  <si>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</si>
  <si>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</si>
  <si>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фонди суб`єктів підприємницької діяльності</t>
  </si>
  <si>
    <t>240000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</si>
  <si>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</si>
  <si>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</si>
  <si>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</si>
  <si>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</si>
  <si>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</si>
  <si>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</si>
  <si>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</si>
  <si>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</si>
  <si>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</si>
  <si>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</si>
  <si>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Органи місцевого самоврядування</t>
  </si>
  <si>
    <t>Місцева пожежна охорона</t>
  </si>
  <si>
    <t>Дошкільні заклади освіти</t>
  </si>
  <si>
    <t>Дитячі будинки (в т.ч. сімейного типу, прийомні сім'ї)</t>
  </si>
  <si>
    <t>Позашкільні заклади освіти .заходи із позашкільної роботи з дітьми</t>
  </si>
  <si>
    <t>Інші заклади і заходи післядипломної освіти</t>
  </si>
  <si>
    <t>Методична робота, інші заходи у сфері народної освіти</t>
  </si>
  <si>
    <t>Централізовані бухгалтерії обласних,міських,районних відділ освіти</t>
  </si>
  <si>
    <t>Групи централізованого господарського обслуговування</t>
  </si>
  <si>
    <t>Інші заклади освіти</t>
  </si>
  <si>
    <t>Інші освітні програми</t>
  </si>
  <si>
    <t>Бібліотеки</t>
  </si>
  <si>
    <t>Музеї і виставки</t>
  </si>
  <si>
    <t>Палаци і будинки культури.клуби та інші заклади клубного типу</t>
  </si>
  <si>
    <t>Школи еститичного виховання дітей</t>
  </si>
  <si>
    <t>Інші культурно-освітні заклади та заходи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</si>
  <si>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</si>
  <si>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</si>
  <si>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Проведення навчально-тренувальних зборів і змагань(які проводяться громадським організаціями фізкультурно-спортивної спрямованості)</t>
  </si>
  <si>
    <t>Утримання апарату управління громадських фізкультурно-спортивних організацій (ФСТ"Колос")</t>
  </si>
  <si>
    <t>Землеустрій</t>
  </si>
  <si>
    <t>Видатки на запобігання та ліквідацію надзвичайних ситуацій та наслідків стихійного лиха</t>
  </si>
  <si>
    <t>Запобігання та ліквідація надзвичайних ситуацій та наслідків стихійного лиха</t>
  </si>
  <si>
    <t>Загальноосвітні школи (в т.ч. школа-дитячий садок,інтернат при школі),спеціалізовані школи ,ліцеї, гімназії,колегіуми</t>
  </si>
  <si>
    <t>Загальноосвітні школи ( в т.ч. школа-дитячий садок,інтернат при школі),спеціалізовані школи,ліцеї,гімназії,колегіуми</t>
  </si>
  <si>
    <t>Дитячі будинки(в т.ч. сімейного типу.прийомні сім'ї)</t>
  </si>
  <si>
    <t>Центри первинної-медичної(медико-санітарної)допомоги</t>
  </si>
  <si>
    <t>Благоустрій міст,сіл,селищ</t>
  </si>
  <si>
    <t>Палаци і будинки культури,клуби та інші заклади клубного типу</t>
  </si>
  <si>
    <t>до плану на рік, затвердженого місцевими радами з урахуванням змін</t>
  </si>
  <si>
    <t>План на рік затверджений місцевими радами з урахуванням змін</t>
  </si>
  <si>
    <t>Школи естетичного виховання дітей</t>
  </si>
  <si>
    <t>250380</t>
  </si>
  <si>
    <t>Інші програми соціального захисту дітей</t>
  </si>
  <si>
    <t>Проведення навчально-тренувальних зборів і змагань з неолімпійських видів спорту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</si>
  <si>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</si>
  <si>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</si>
  <si>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</si>
  <si>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</si>
  <si>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</si>
  <si>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</si>
  <si>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</si>
  <si>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</si>
  <si>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120000</t>
  </si>
  <si>
    <t>Засоби масової інформації</t>
  </si>
  <si>
    <t>120201</t>
  </si>
  <si>
    <t>Періодичні видання (газети та журнали)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</si>
  <si>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</si>
  <si>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Капітальний ремонт житлового фонду місцевих органів влади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</si>
  <si>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</si>
  <si>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250344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</si>
  <si>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</si>
  <si>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</si>
  <si>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</si>
  <si>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</si>
  <si>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</si>
  <si>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</si>
  <si>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</si>
  <si>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</si>
  <si>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Орендна плата за водні об'єкти (їх частини), що надаються в користування на умовах орендирайонними адміністраціями, місцевими радами</t>
  </si>
  <si>
    <t>Базова дотація</t>
  </si>
  <si>
    <t>Субвенція з державного бюджету місцевим бюджетам на виплату допомог сім'ям з дітьми, малозабезпеченим сім'ям, інвалідам з дитинства, дітям-інвалідам та тимчасової державної допомоги дітям та допомоги по догляду за інвалідами 1 чи 2 групи внаслідок психічного розладу</t>
  </si>
  <si>
    <t>Лікарні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</si>
  <si>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</si>
  <si>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</si>
  <si>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Видатки на проведення робіт, повязаних з будівництвом, реконструкцією, ремонтом та утриманням автомобільних доріг</t>
  </si>
  <si>
    <t>Частина чистого прибутку комунальних унітарних підприємств, що вилучається до відповідного місцевого бюджету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</si>
  <si>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</si>
  <si>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</si>
  <si>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Стабілізаційна дотація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</si>
  <si>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</si>
  <si>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</si>
  <si>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</si>
  <si>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150202</t>
  </si>
  <si>
    <t>250324</t>
  </si>
  <si>
    <t>Субвенція іншим бюджетам на виконання інвестиційних проектів</t>
  </si>
  <si>
    <t>090501</t>
  </si>
  <si>
    <t>Організація та проведення громадських робіт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</si>
  <si>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</si>
  <si>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</si>
  <si>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</si>
  <si>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</si>
  <si>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</si>
  <si>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провадження торговельної діяльності нафтопродуктами, скрапленим та стиснутим газом, що справлявся до 1 січня 2015 року</t>
  </si>
  <si>
    <t>Субвенції за рахунок залишку коштів освітньої субвенції з державного бюджету місцевим бюджетам, що утворився на початок бюджетного періоду</t>
  </si>
  <si>
    <t>Гранти (дарунки), що надійшли до бюджетів усіх рівнів</t>
  </si>
  <si>
    <t>Проведення виборів депутатів місцевих рад та сільських, селищних , міських рад</t>
  </si>
  <si>
    <t>Утилізація відходів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</si>
  <si>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</si>
  <si>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</si>
  <si>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Видатки на реалізацію програм допомоги і грантів міжнародних фінансових організацій та Європейського Союзу</t>
  </si>
  <si>
    <t>Утримання та навчально - тренувальна робота дитячо- юнацьких спортивних шкіл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</si>
  <si>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</si>
  <si>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 та фізичних осіб-підприємців</t>
  </si>
  <si>
    <t>Інвестеційні проекти</t>
  </si>
  <si>
    <t>Допомога дітям-сиротам та дітям, позбавленим батьківського піклування, яким виповнюється 18 років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</si>
  <si>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</si>
  <si>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Позашкільні заклади освіти , заходи із позашкільної роботи з дітьми</t>
  </si>
  <si>
    <t>Централізовані бухгалтерії обласних, міських, районних відділів освіти</t>
  </si>
  <si>
    <t>Житлове будівництво та придбання житла для окремих категорій населення</t>
  </si>
  <si>
    <t>250336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</si>
  <si>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</si>
  <si>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про виконання бюджету Вінницького району за 12 місяців 2016 року</t>
  </si>
  <si>
    <t>Фактичне виконання за 12 місяців 2016 року</t>
  </si>
  <si>
    <t>Кошти за шкоду, що заподіяна на земельних ділянках державної та комунальної власності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</si>
  <si>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безпосередню участь у антитерористичній операції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</si>
</sst>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0.0"/>
    <numFmt numFmtId="174" formatCode="#,##0.0"/>
    <numFmt numFmtId="175" formatCode="#,##0.000"/>
    <numFmt numFmtId="176" formatCode="#,##0.0000"/>
    <numFmt numFmtId="177" formatCode="#0.0"/>
    <numFmt numFmtId="178" formatCode="#0"/>
  </numFmts>
  <fonts count="21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2" xfId="0" applyFont="1" applyBorder="1" applyAlignment="1" quotePrefix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78" fontId="3" fillId="0" borderId="15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 quotePrefix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2" fillId="10" borderId="31" xfId="0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/>
    </xf>
    <xf numFmtId="0" fontId="2" fillId="10" borderId="3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3" fillId="0" borderId="34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0" fontId="2" fillId="17" borderId="12" xfId="52" applyFont="1" applyFill="1" applyBorder="1" applyAlignment="1">
      <alignment horizontal="center" vertical="center" wrapText="1"/>
      <protection/>
    </xf>
    <xf numFmtId="0" fontId="2" fillId="17" borderId="13" xfId="52" applyFont="1" applyFill="1" applyBorder="1" applyAlignment="1">
      <alignment horizontal="center" vertical="center" wrapText="1"/>
      <protection/>
    </xf>
    <xf numFmtId="0" fontId="2" fillId="17" borderId="16" xfId="52" applyFont="1" applyFill="1" applyBorder="1" applyAlignment="1">
      <alignment horizontal="center" vertical="center" wrapText="1"/>
      <protection/>
    </xf>
    <xf numFmtId="0" fontId="3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2" fillId="17" borderId="22" xfId="0" applyFont="1" applyFill="1" applyBorder="1" applyAlignment="1">
      <alignment horizontal="center"/>
    </xf>
    <xf numFmtId="0" fontId="2" fillId="17" borderId="23" xfId="0" applyFont="1" applyFill="1" applyBorder="1" applyAlignment="1">
      <alignment horizontal="center"/>
    </xf>
    <xf numFmtId="0" fontId="2" fillId="17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9"/>
  <sheetViews>
    <sheetView showZeros="0" tabSelected="1" zoomScaleSheetLayoutView="75" zoomScalePageLayoutView="0" workbookViewId="0" topLeftCell="A1">
      <pane ySplit="5" topLeftCell="BM168" activePane="bottomLeft" state="frozen"/>
      <selection pane="topLeft" activeCell="A1" sqref="A1"/>
      <selection pane="bottomLeft" activeCell="E218" sqref="E218"/>
    </sheetView>
  </sheetViews>
  <sheetFormatPr defaultColWidth="9.00390625" defaultRowHeight="12.75"/>
  <cols>
    <col min="1" max="1" width="13.625" style="1" customWidth="1"/>
    <col min="2" max="2" width="68.75390625" style="1" customWidth="1"/>
    <col min="3" max="3" width="19.75390625" style="25" customWidth="1"/>
    <col min="4" max="4" width="21.875" style="25" customWidth="1"/>
    <col min="5" max="5" width="19.25390625" style="25" customWidth="1"/>
    <col min="6" max="6" width="17.375" style="25" customWidth="1"/>
    <col min="7" max="7" width="18.875" style="25" customWidth="1"/>
    <col min="8" max="8" width="15.875" style="1" bestFit="1" customWidth="1"/>
    <col min="9" max="9" width="16.75390625" style="1" customWidth="1"/>
    <col min="10" max="16384" width="9.125" style="1" customWidth="1"/>
  </cols>
  <sheetData>
    <row r="1" spans="1:7" ht="18.75">
      <c r="A1" s="116" t="s">
        <v>30</v>
      </c>
      <c r="B1" s="116"/>
      <c r="C1" s="116"/>
      <c r="D1" s="116"/>
      <c r="E1" s="116"/>
      <c r="F1" s="116"/>
      <c r="G1" s="116"/>
    </row>
    <row r="2" spans="1:7" ht="18.75">
      <c r="A2" s="116" t="s">
        <v>260</v>
      </c>
      <c r="B2" s="116"/>
      <c r="C2" s="116"/>
      <c r="D2" s="116"/>
      <c r="E2" s="116"/>
      <c r="F2" s="116"/>
      <c r="G2" s="116"/>
    </row>
    <row r="3" spans="1:7" ht="19.5" thickBot="1">
      <c r="A3" s="2"/>
      <c r="B3" s="2"/>
      <c r="C3" s="17"/>
      <c r="D3" s="17"/>
      <c r="E3" s="17"/>
      <c r="F3" s="18"/>
      <c r="G3" s="18" t="s">
        <v>38</v>
      </c>
    </row>
    <row r="4" spans="1:7" ht="15.75" customHeight="1">
      <c r="A4" s="124" t="s">
        <v>0</v>
      </c>
      <c r="B4" s="122" t="s">
        <v>1</v>
      </c>
      <c r="C4" s="122" t="s">
        <v>31</v>
      </c>
      <c r="D4" s="122" t="s">
        <v>188</v>
      </c>
      <c r="E4" s="122" t="s">
        <v>261</v>
      </c>
      <c r="F4" s="117" t="s">
        <v>4</v>
      </c>
      <c r="G4" s="118"/>
    </row>
    <row r="5" spans="1:7" s="4" customFormat="1" ht="111.75" customHeight="1" thickBot="1">
      <c r="A5" s="125"/>
      <c r="B5" s="123"/>
      <c r="C5" s="123"/>
      <c r="D5" s="123"/>
      <c r="E5" s="123"/>
      <c r="F5" s="3" t="s">
        <v>32</v>
      </c>
      <c r="G5" s="10" t="s">
        <v>187</v>
      </c>
    </row>
    <row r="6" spans="1:9" s="30" customFormat="1" ht="19.5" customHeight="1" thickBot="1">
      <c r="A6" s="119" t="s">
        <v>5</v>
      </c>
      <c r="B6" s="120"/>
      <c r="C6" s="120"/>
      <c r="D6" s="120"/>
      <c r="E6" s="120"/>
      <c r="F6" s="120"/>
      <c r="G6" s="121"/>
      <c r="H6" s="28"/>
      <c r="I6" s="28"/>
    </row>
    <row r="7" spans="1:9" s="30" customFormat="1" ht="19.5" thickBot="1">
      <c r="A7" s="35"/>
      <c r="B7" s="32" t="s">
        <v>6</v>
      </c>
      <c r="C7" s="36"/>
      <c r="D7" s="36"/>
      <c r="E7" s="36"/>
      <c r="F7" s="37"/>
      <c r="G7" s="38"/>
      <c r="H7" s="28"/>
      <c r="I7" s="28"/>
    </row>
    <row r="8" spans="1:9" s="30" customFormat="1" ht="18.75">
      <c r="A8" s="39">
        <v>11010000</v>
      </c>
      <c r="B8" s="40" t="s">
        <v>33</v>
      </c>
      <c r="C8" s="13">
        <v>50670000</v>
      </c>
      <c r="D8" s="13">
        <v>70627729</v>
      </c>
      <c r="E8" s="13">
        <v>79433062</v>
      </c>
      <c r="F8" s="41">
        <f aca="true" t="shared" si="0" ref="F8:F18">E8*100/C8</f>
        <v>156.76546674560885</v>
      </c>
      <c r="G8" s="42">
        <f aca="true" t="shared" si="1" ref="G8:G18">E8/D8*100</f>
        <v>112.46724639836572</v>
      </c>
      <c r="H8" s="28"/>
      <c r="I8" s="28"/>
    </row>
    <row r="9" spans="1:9" s="30" customFormat="1" ht="37.5">
      <c r="A9" s="33">
        <v>11020200</v>
      </c>
      <c r="B9" s="43" t="s">
        <v>34</v>
      </c>
      <c r="C9" s="14">
        <v>0</v>
      </c>
      <c r="D9" s="14">
        <v>8800</v>
      </c>
      <c r="E9" s="14">
        <v>16734</v>
      </c>
      <c r="F9" s="41"/>
      <c r="G9" s="42">
        <f>E9/D9*100</f>
        <v>190.1590909090909</v>
      </c>
      <c r="H9" s="28"/>
      <c r="I9" s="28"/>
    </row>
    <row r="10" spans="1:9" s="30" customFormat="1" ht="75">
      <c r="A10" s="33">
        <v>13010200</v>
      </c>
      <c r="B10" s="43" t="s">
        <v>209</v>
      </c>
      <c r="C10" s="14">
        <v>231607</v>
      </c>
      <c r="D10" s="14">
        <v>240687</v>
      </c>
      <c r="E10" s="14">
        <v>299052</v>
      </c>
      <c r="F10" s="41">
        <f t="shared" si="0"/>
        <v>129.12044972733986</v>
      </c>
      <c r="G10" s="42">
        <f t="shared" si="1"/>
        <v>124.24933627491306</v>
      </c>
      <c r="H10" s="28"/>
      <c r="I10" s="28"/>
    </row>
    <row r="11" spans="1:9" s="30" customFormat="1" ht="37.5">
      <c r="A11" s="33">
        <v>13030200</v>
      </c>
      <c r="B11" s="43" t="s">
        <v>210</v>
      </c>
      <c r="C11" s="14">
        <v>165000</v>
      </c>
      <c r="D11" s="14">
        <v>152672</v>
      </c>
      <c r="E11" s="14">
        <v>157894</v>
      </c>
      <c r="F11" s="41">
        <f t="shared" si="0"/>
        <v>95.69333333333333</v>
      </c>
      <c r="G11" s="44">
        <f t="shared" si="1"/>
        <v>103.42040452735274</v>
      </c>
      <c r="H11" s="28"/>
      <c r="I11" s="28"/>
    </row>
    <row r="12" spans="1:9" s="30" customFormat="1" ht="56.25">
      <c r="A12" s="33">
        <v>14040000</v>
      </c>
      <c r="B12" s="43" t="s">
        <v>211</v>
      </c>
      <c r="C12" s="14">
        <v>10535064</v>
      </c>
      <c r="D12" s="14">
        <v>29802413</v>
      </c>
      <c r="E12" s="14">
        <v>35313743</v>
      </c>
      <c r="F12" s="41">
        <f t="shared" si="0"/>
        <v>335.20197883942615</v>
      </c>
      <c r="G12" s="44">
        <f t="shared" si="1"/>
        <v>118.49289854482588</v>
      </c>
      <c r="H12" s="28"/>
      <c r="I12" s="28"/>
    </row>
    <row r="13" spans="1:9" s="30" customFormat="1" ht="18.75">
      <c r="A13" s="33">
        <v>18010000</v>
      </c>
      <c r="B13" s="43" t="s">
        <v>212</v>
      </c>
      <c r="C13" s="14">
        <v>12314014</v>
      </c>
      <c r="D13" s="14">
        <v>16240879</v>
      </c>
      <c r="E13" s="14">
        <v>21438318</v>
      </c>
      <c r="F13" s="41">
        <f t="shared" si="0"/>
        <v>174.09691104785165</v>
      </c>
      <c r="G13" s="44">
        <f t="shared" si="1"/>
        <v>132.00220259014307</v>
      </c>
      <c r="H13" s="28"/>
      <c r="I13" s="28"/>
    </row>
    <row r="14" spans="1:9" s="30" customFormat="1" ht="18.75">
      <c r="A14" s="33">
        <v>18030000</v>
      </c>
      <c r="B14" s="43" t="s">
        <v>213</v>
      </c>
      <c r="C14" s="14">
        <v>10505</v>
      </c>
      <c r="D14" s="14">
        <v>28105</v>
      </c>
      <c r="E14" s="14">
        <v>35239</v>
      </c>
      <c r="F14" s="41">
        <f t="shared" si="0"/>
        <v>335.44978581627794</v>
      </c>
      <c r="G14" s="44">
        <f t="shared" si="1"/>
        <v>125.38338373954812</v>
      </c>
      <c r="H14" s="28"/>
      <c r="I14" s="28"/>
    </row>
    <row r="15" spans="1:9" s="30" customFormat="1" ht="37.5">
      <c r="A15" s="33">
        <v>18040000</v>
      </c>
      <c r="B15" s="43" t="s">
        <v>214</v>
      </c>
      <c r="C15" s="14"/>
      <c r="D15" s="14"/>
      <c r="E15" s="14">
        <v>-10078</v>
      </c>
      <c r="F15" s="41"/>
      <c r="G15" s="44"/>
      <c r="H15" s="28"/>
      <c r="I15" s="28"/>
    </row>
    <row r="16" spans="1:9" s="30" customFormat="1" ht="18.75">
      <c r="A16" s="33">
        <v>18050000</v>
      </c>
      <c r="B16" s="43" t="s">
        <v>7</v>
      </c>
      <c r="C16" s="14">
        <v>17929493</v>
      </c>
      <c r="D16" s="14">
        <v>26272548</v>
      </c>
      <c r="E16" s="14">
        <v>32324005</v>
      </c>
      <c r="F16" s="41">
        <f>E16*100/C16</f>
        <v>180.2839879521412</v>
      </c>
      <c r="G16" s="44">
        <f>E16/D16*100</f>
        <v>123.03338450461676</v>
      </c>
      <c r="H16" s="28"/>
      <c r="I16" s="28"/>
    </row>
    <row r="17" spans="1:9" s="30" customFormat="1" ht="18.75">
      <c r="A17" s="33"/>
      <c r="B17" s="43"/>
      <c r="C17" s="14"/>
      <c r="D17" s="14"/>
      <c r="E17" s="14"/>
      <c r="F17" s="41"/>
      <c r="G17" s="44"/>
      <c r="H17" s="28"/>
      <c r="I17" s="28"/>
    </row>
    <row r="18" spans="1:9" s="30" customFormat="1" ht="18.75">
      <c r="A18" s="45" t="s">
        <v>3</v>
      </c>
      <c r="B18" s="46" t="s">
        <v>8</v>
      </c>
      <c r="C18" s="47">
        <f>SUM(C8:C17)</f>
        <v>91855683</v>
      </c>
      <c r="D18" s="47">
        <f>SUM(D8:D17)</f>
        <v>143373833</v>
      </c>
      <c r="E18" s="47">
        <f>SUM(E8:E17)</f>
        <v>169007969</v>
      </c>
      <c r="F18" s="48">
        <f t="shared" si="0"/>
        <v>183.9929370510478</v>
      </c>
      <c r="G18" s="49">
        <f t="shared" si="1"/>
        <v>117.87922905011546</v>
      </c>
      <c r="H18" s="28"/>
      <c r="I18" s="28"/>
    </row>
    <row r="19" spans="1:9" s="30" customFormat="1" ht="18.75">
      <c r="A19" s="33"/>
      <c r="B19" s="50" t="s">
        <v>9</v>
      </c>
      <c r="C19" s="14"/>
      <c r="D19" s="14"/>
      <c r="E19" s="14"/>
      <c r="F19" s="51"/>
      <c r="G19" s="44"/>
      <c r="H19" s="28"/>
      <c r="I19" s="28"/>
    </row>
    <row r="20" spans="1:9" s="30" customFormat="1" ht="56.25">
      <c r="A20" s="33">
        <v>21010300</v>
      </c>
      <c r="B20" s="43" t="s">
        <v>224</v>
      </c>
      <c r="C20" s="14"/>
      <c r="D20" s="14"/>
      <c r="E20" s="14">
        <v>4688</v>
      </c>
      <c r="F20" s="51"/>
      <c r="G20" s="44"/>
      <c r="H20" s="28"/>
      <c r="I20" s="28"/>
    </row>
    <row r="21" spans="1:9" s="30" customFormat="1" ht="36.75" customHeight="1">
      <c r="A21" s="33">
        <v>21050000</v>
      </c>
      <c r="B21" s="43" t="s">
        <v>215</v>
      </c>
      <c r="C21" s="14">
        <v>100000</v>
      </c>
      <c r="D21" s="14">
        <v>100000</v>
      </c>
      <c r="E21" s="14">
        <v>234098</v>
      </c>
      <c r="F21" s="51">
        <f>E21*100/C21</f>
        <v>234.098</v>
      </c>
      <c r="G21" s="44">
        <f>E21/D21*100</f>
        <v>234.098</v>
      </c>
      <c r="H21" s="28"/>
      <c r="I21" s="28"/>
    </row>
    <row r="22" spans="1:9" s="30" customFormat="1" ht="18.75" hidden="1">
      <c r="A22" s="33">
        <v>21080500</v>
      </c>
      <c r="B22" s="43" t="s">
        <v>10</v>
      </c>
      <c r="C22" s="14"/>
      <c r="D22" s="14"/>
      <c r="E22" s="14"/>
      <c r="F22" s="51"/>
      <c r="G22" s="44" t="e">
        <f>E22/D22*100</f>
        <v>#DIV/0!</v>
      </c>
      <c r="H22" s="28"/>
      <c r="I22" s="28"/>
    </row>
    <row r="23" spans="1:9" s="30" customFormat="1" ht="18.75">
      <c r="A23" s="33">
        <v>21080500</v>
      </c>
      <c r="B23" s="43" t="s">
        <v>10</v>
      </c>
      <c r="C23" s="14"/>
      <c r="D23" s="14"/>
      <c r="E23" s="14">
        <v>32282</v>
      </c>
      <c r="F23" s="51"/>
      <c r="G23" s="44"/>
      <c r="H23" s="28"/>
      <c r="I23" s="28"/>
    </row>
    <row r="24" spans="1:9" s="30" customFormat="1" ht="24" customHeight="1">
      <c r="A24" s="33">
        <v>21081100</v>
      </c>
      <c r="B24" s="43" t="s">
        <v>35</v>
      </c>
      <c r="C24" s="14">
        <v>5640</v>
      </c>
      <c r="D24" s="14">
        <v>5640</v>
      </c>
      <c r="E24" s="14">
        <v>191196</v>
      </c>
      <c r="F24" s="51">
        <f>E24*100/C24</f>
        <v>3390</v>
      </c>
      <c r="G24" s="44">
        <f>E24/D24*100</f>
        <v>3390</v>
      </c>
      <c r="H24" s="28"/>
      <c r="I24" s="28"/>
    </row>
    <row r="25" spans="1:9" s="30" customFormat="1" ht="36.75" customHeight="1">
      <c r="A25" s="33">
        <v>22010300</v>
      </c>
      <c r="B25" s="43" t="s">
        <v>251</v>
      </c>
      <c r="C25" s="14"/>
      <c r="D25" s="14"/>
      <c r="E25" s="14">
        <v>56851</v>
      </c>
      <c r="F25" s="41"/>
      <c r="G25" s="44"/>
      <c r="H25" s="28"/>
      <c r="I25" s="28"/>
    </row>
    <row r="26" spans="1:9" s="30" customFormat="1" ht="24" customHeight="1">
      <c r="A26" s="33">
        <v>22012500</v>
      </c>
      <c r="B26" s="43" t="s">
        <v>240</v>
      </c>
      <c r="C26" s="14"/>
      <c r="D26" s="14">
        <v>640</v>
      </c>
      <c r="E26" s="14">
        <v>74380</v>
      </c>
      <c r="F26" s="41"/>
      <c r="G26" s="44"/>
      <c r="H26" s="28"/>
      <c r="I26" s="28"/>
    </row>
    <row r="27" spans="1:9" s="30" customFormat="1" ht="33.75" customHeight="1">
      <c r="A27" s="33">
        <v>22012600</v>
      </c>
      <c r="B27" s="43" t="s">
        <v>250</v>
      </c>
      <c r="C27" s="14"/>
      <c r="D27" s="14">
        <v>166387</v>
      </c>
      <c r="E27" s="14">
        <v>368407</v>
      </c>
      <c r="F27" s="41"/>
      <c r="G27" s="44"/>
      <c r="H27" s="28"/>
      <c r="I27" s="28"/>
    </row>
    <row r="28" spans="1:9" s="30" customFormat="1" ht="56.25">
      <c r="A28" s="33">
        <v>22080400</v>
      </c>
      <c r="B28" s="43" t="s">
        <v>216</v>
      </c>
      <c r="C28" s="14">
        <v>152815</v>
      </c>
      <c r="D28" s="14">
        <v>137949</v>
      </c>
      <c r="E28" s="14">
        <v>147210</v>
      </c>
      <c r="F28" s="41">
        <f>E28*100/C28</f>
        <v>96.33216634492688</v>
      </c>
      <c r="G28" s="44">
        <f>E28/D28*100</f>
        <v>106.71335058608615</v>
      </c>
      <c r="H28" s="28"/>
      <c r="I28" s="28"/>
    </row>
    <row r="29" spans="1:9" s="30" customFormat="1" ht="18" customHeight="1">
      <c r="A29" s="33">
        <v>22090000</v>
      </c>
      <c r="B29" s="43" t="s">
        <v>11</v>
      </c>
      <c r="C29" s="14">
        <v>2600</v>
      </c>
      <c r="D29" s="14">
        <v>2600</v>
      </c>
      <c r="E29" s="14">
        <v>5502</v>
      </c>
      <c r="F29" s="41">
        <f>E29*100/C29</f>
        <v>211.6153846153846</v>
      </c>
      <c r="G29" s="44">
        <f>E29/D29*100</f>
        <v>211.61538461538464</v>
      </c>
      <c r="H29" s="28"/>
      <c r="I29" s="28"/>
    </row>
    <row r="30" spans="1:9" s="30" customFormat="1" ht="56.25" hidden="1">
      <c r="A30" s="33">
        <v>22130000</v>
      </c>
      <c r="B30" s="43" t="s">
        <v>217</v>
      </c>
      <c r="C30" s="14"/>
      <c r="D30" s="14"/>
      <c r="E30" s="14"/>
      <c r="F30" s="41"/>
      <c r="G30" s="44"/>
      <c r="H30" s="28"/>
      <c r="I30" s="28"/>
    </row>
    <row r="31" spans="1:9" s="30" customFormat="1" ht="56.25">
      <c r="A31" s="33">
        <v>22130000</v>
      </c>
      <c r="B31" s="43" t="s">
        <v>217</v>
      </c>
      <c r="C31" s="14"/>
      <c r="D31" s="14"/>
      <c r="E31" s="14">
        <v>2072</v>
      </c>
      <c r="F31" s="41"/>
      <c r="G31" s="44"/>
      <c r="H31" s="28"/>
      <c r="I31" s="28"/>
    </row>
    <row r="32" spans="1:9" s="30" customFormat="1" ht="18.75">
      <c r="A32" s="33">
        <v>24060300</v>
      </c>
      <c r="B32" s="43" t="s">
        <v>10</v>
      </c>
      <c r="C32" s="14">
        <v>49700</v>
      </c>
      <c r="D32" s="14">
        <v>74700</v>
      </c>
      <c r="E32" s="14">
        <v>99515</v>
      </c>
      <c r="F32" s="41">
        <f>E32*100/C32</f>
        <v>200.2313883299799</v>
      </c>
      <c r="G32" s="44">
        <f>E32/D32*100</f>
        <v>133.21954484605087</v>
      </c>
      <c r="H32" s="28"/>
      <c r="I32" s="28"/>
    </row>
    <row r="33" spans="1:9" s="30" customFormat="1" ht="38.25" thickBot="1">
      <c r="A33" s="52">
        <v>24062200</v>
      </c>
      <c r="B33" s="53" t="s">
        <v>262</v>
      </c>
      <c r="C33" s="54"/>
      <c r="D33" s="54"/>
      <c r="E33" s="54">
        <v>711</v>
      </c>
      <c r="F33" s="55"/>
      <c r="G33" s="56"/>
      <c r="H33" s="28"/>
      <c r="I33" s="28"/>
    </row>
    <row r="34" spans="1:9" s="30" customFormat="1" ht="19.5" thickBot="1">
      <c r="A34" s="57" t="s">
        <v>3</v>
      </c>
      <c r="B34" s="32" t="s">
        <v>8</v>
      </c>
      <c r="C34" s="15">
        <f>SUM(C21:C32)</f>
        <v>310755</v>
      </c>
      <c r="D34" s="15">
        <f>SUM(D21:D32)</f>
        <v>487916</v>
      </c>
      <c r="E34" s="15">
        <f>SUM(E20:E33)</f>
        <v>1216912</v>
      </c>
      <c r="F34" s="58">
        <f aca="true" t="shared" si="2" ref="F34:F53">E34*100/C34</f>
        <v>391.59852617013405</v>
      </c>
      <c r="G34" s="59">
        <f aca="true" t="shared" si="3" ref="G34:G53">E34/D34*100</f>
        <v>249.41014436911271</v>
      </c>
      <c r="H34" s="28"/>
      <c r="I34" s="28"/>
    </row>
    <row r="35" spans="1:9" s="30" customFormat="1" ht="19.5" thickBot="1">
      <c r="A35" s="57" t="s">
        <v>3</v>
      </c>
      <c r="B35" s="32" t="s">
        <v>12</v>
      </c>
      <c r="C35" s="15">
        <f>C18+C34</f>
        <v>92166438</v>
      </c>
      <c r="D35" s="15">
        <f>D18+D34</f>
        <v>143861749</v>
      </c>
      <c r="E35" s="15">
        <f>E18+E34</f>
        <v>170224881</v>
      </c>
      <c r="F35" s="58">
        <f t="shared" si="2"/>
        <v>184.6929150066535</v>
      </c>
      <c r="G35" s="59">
        <f t="shared" si="3"/>
        <v>118.32532426670275</v>
      </c>
      <c r="H35" s="28"/>
      <c r="I35" s="28"/>
    </row>
    <row r="36" spans="1:9" s="30" customFormat="1" ht="18.75">
      <c r="A36" s="60"/>
      <c r="B36" s="61" t="s">
        <v>13</v>
      </c>
      <c r="C36" s="16">
        <f>C37</f>
        <v>8340000</v>
      </c>
      <c r="D36" s="16">
        <f>D37+D38</f>
        <v>14307600</v>
      </c>
      <c r="E36" s="16">
        <f>E37+E38</f>
        <v>14307600</v>
      </c>
      <c r="F36" s="83">
        <f>E36*100/C36</f>
        <v>171.55395683453239</v>
      </c>
      <c r="G36" s="69">
        <f>E36/D36*100</f>
        <v>100</v>
      </c>
      <c r="H36" s="28"/>
      <c r="I36" s="28"/>
    </row>
    <row r="37" spans="1:9" s="30" customFormat="1" ht="18" customHeight="1">
      <c r="A37" s="33">
        <v>41020100</v>
      </c>
      <c r="B37" s="43" t="s">
        <v>218</v>
      </c>
      <c r="C37" s="14">
        <v>8340000</v>
      </c>
      <c r="D37" s="14">
        <v>13649900</v>
      </c>
      <c r="E37" s="14">
        <v>13649900</v>
      </c>
      <c r="F37" s="41">
        <f t="shared" si="2"/>
        <v>163.66786570743406</v>
      </c>
      <c r="G37" s="44">
        <f t="shared" si="3"/>
        <v>100</v>
      </c>
      <c r="H37" s="28"/>
      <c r="I37" s="28"/>
    </row>
    <row r="38" spans="1:9" s="30" customFormat="1" ht="18.75">
      <c r="A38" s="33">
        <v>41020600</v>
      </c>
      <c r="B38" s="43" t="s">
        <v>227</v>
      </c>
      <c r="C38" s="14"/>
      <c r="D38" s="14">
        <v>657700</v>
      </c>
      <c r="E38" s="14">
        <v>657700</v>
      </c>
      <c r="F38" s="62"/>
      <c r="G38" s="69">
        <f t="shared" si="3"/>
        <v>100</v>
      </c>
      <c r="H38" s="28"/>
      <c r="I38" s="28"/>
    </row>
    <row r="39" spans="1:9" s="30" customFormat="1" ht="30" customHeight="1">
      <c r="A39" s="33"/>
      <c r="B39" s="50" t="s">
        <v>14</v>
      </c>
      <c r="C39" s="16">
        <f>C35+C36</f>
        <v>100506438</v>
      </c>
      <c r="D39" s="16">
        <f>D35+D36</f>
        <v>158169349</v>
      </c>
      <c r="E39" s="16">
        <f>E35+E36</f>
        <v>184532481</v>
      </c>
      <c r="F39" s="16">
        <f>F35+F36</f>
        <v>356.2468718411859</v>
      </c>
      <c r="G39" s="26">
        <f>G35+G36</f>
        <v>218.32532426670275</v>
      </c>
      <c r="H39" s="28"/>
      <c r="I39" s="28"/>
    </row>
    <row r="40" spans="1:9" s="30" customFormat="1" ht="19.5" thickBot="1">
      <c r="A40" s="45"/>
      <c r="B40" s="46" t="s">
        <v>15</v>
      </c>
      <c r="C40" s="47">
        <f>C42+C43++C44+C45+C49+C50+C52+C46+C41+C47</f>
        <v>285398677</v>
      </c>
      <c r="D40" s="47">
        <f>D42+D43+D44+D45+D46+D47+D49+D50+D52+D48+D41+D51</f>
        <v>405302262</v>
      </c>
      <c r="E40" s="47">
        <f>E42+E43+E44+E45+E46+E47+E49+E50+E52+E48+E41+E51</f>
        <v>401574837</v>
      </c>
      <c r="F40" s="62">
        <f t="shared" si="2"/>
        <v>140.7066217759657</v>
      </c>
      <c r="G40" s="69">
        <f t="shared" si="3"/>
        <v>99.08033451834028</v>
      </c>
      <c r="H40" s="28"/>
      <c r="I40" s="28"/>
    </row>
    <row r="41" spans="1:9" s="30" customFormat="1" ht="59.25" customHeight="1">
      <c r="A41" s="63">
        <v>41030300</v>
      </c>
      <c r="B41" s="64" t="s">
        <v>207</v>
      </c>
      <c r="C41" s="65"/>
      <c r="D41" s="65">
        <v>58125</v>
      </c>
      <c r="E41" s="65">
        <v>57525</v>
      </c>
      <c r="F41" s="66"/>
      <c r="G41" s="56">
        <f>E41/D41*100</f>
        <v>98.96774193548387</v>
      </c>
      <c r="H41" s="28"/>
      <c r="I41" s="28"/>
    </row>
    <row r="42" spans="1:9" s="30" customFormat="1" ht="112.5">
      <c r="A42" s="33">
        <v>41030600</v>
      </c>
      <c r="B42" s="43" t="s">
        <v>219</v>
      </c>
      <c r="C42" s="14">
        <v>96118100</v>
      </c>
      <c r="D42" s="14">
        <v>98062490</v>
      </c>
      <c r="E42" s="14">
        <v>98062489</v>
      </c>
      <c r="F42" s="51">
        <f t="shared" si="2"/>
        <v>102.02291659947502</v>
      </c>
      <c r="G42" s="44">
        <f t="shared" si="3"/>
        <v>99.99999898024208</v>
      </c>
      <c r="H42" s="28"/>
      <c r="I42" s="28"/>
    </row>
    <row r="43" spans="1:9" s="30" customFormat="1" ht="93.75">
      <c r="A43" s="33">
        <v>41030800</v>
      </c>
      <c r="B43" s="43" t="s">
        <v>16</v>
      </c>
      <c r="C43" s="14">
        <v>33961211</v>
      </c>
      <c r="D43" s="14">
        <v>115380675</v>
      </c>
      <c r="E43" s="14">
        <v>114941426</v>
      </c>
      <c r="F43" s="41">
        <f t="shared" si="2"/>
        <v>338.4491383419749</v>
      </c>
      <c r="G43" s="44">
        <f t="shared" si="3"/>
        <v>99.61930453258312</v>
      </c>
      <c r="H43" s="28"/>
      <c r="I43" s="28"/>
    </row>
    <row r="44" spans="1:9" s="30" customFormat="1" ht="0.75" customHeight="1">
      <c r="A44" s="33">
        <v>41030900</v>
      </c>
      <c r="B44" s="43" t="s">
        <v>17</v>
      </c>
      <c r="C44" s="14">
        <v>1244517</v>
      </c>
      <c r="D44" s="14"/>
      <c r="E44" s="14"/>
      <c r="F44" s="41">
        <f t="shared" si="2"/>
        <v>0</v>
      </c>
      <c r="G44" s="44"/>
      <c r="H44" s="28"/>
      <c r="I44" s="28"/>
    </row>
    <row r="45" spans="1:9" s="30" customFormat="1" ht="75">
      <c r="A45" s="33">
        <v>41031000</v>
      </c>
      <c r="B45" s="43" t="s">
        <v>18</v>
      </c>
      <c r="C45" s="14">
        <v>728113</v>
      </c>
      <c r="D45" s="14">
        <v>3614902</v>
      </c>
      <c r="E45" s="14">
        <v>3614901</v>
      </c>
      <c r="F45" s="41">
        <f t="shared" si="2"/>
        <v>496.47527238217145</v>
      </c>
      <c r="G45" s="44">
        <f t="shared" si="3"/>
        <v>99.99997233673278</v>
      </c>
      <c r="H45" s="28"/>
      <c r="I45" s="28"/>
    </row>
    <row r="46" spans="1:9" s="30" customFormat="1" ht="37.5">
      <c r="A46" s="67">
        <v>41033900</v>
      </c>
      <c r="B46" s="43" t="s">
        <v>221</v>
      </c>
      <c r="C46" s="14">
        <v>77632000</v>
      </c>
      <c r="D46" s="14">
        <v>79579900</v>
      </c>
      <c r="E46" s="14">
        <v>79579900</v>
      </c>
      <c r="F46" s="41">
        <f t="shared" si="2"/>
        <v>102.509145713108</v>
      </c>
      <c r="G46" s="44">
        <f t="shared" si="3"/>
        <v>100</v>
      </c>
      <c r="H46" s="28"/>
      <c r="I46" s="28"/>
    </row>
    <row r="47" spans="1:9" s="30" customFormat="1" ht="37.5">
      <c r="A47" s="67">
        <v>41034200</v>
      </c>
      <c r="B47" s="43" t="s">
        <v>222</v>
      </c>
      <c r="C47" s="14">
        <v>47950000</v>
      </c>
      <c r="D47" s="14">
        <v>47813700</v>
      </c>
      <c r="E47" s="14">
        <v>47813700</v>
      </c>
      <c r="F47" s="41">
        <f t="shared" si="2"/>
        <v>99.7157455683003</v>
      </c>
      <c r="G47" s="44">
        <f>E47/D47*100</f>
        <v>100</v>
      </c>
      <c r="H47" s="28"/>
      <c r="I47" s="28"/>
    </row>
    <row r="48" spans="1:9" s="30" customFormat="1" ht="64.5" customHeight="1">
      <c r="A48" s="67">
        <v>41034500</v>
      </c>
      <c r="B48" s="43" t="s">
        <v>254</v>
      </c>
      <c r="C48" s="14"/>
      <c r="D48" s="14">
        <v>27060000</v>
      </c>
      <c r="E48" s="14">
        <v>24289564</v>
      </c>
      <c r="F48" s="41"/>
      <c r="G48" s="44">
        <f>E48/D48*100</f>
        <v>89.76187730968219</v>
      </c>
      <c r="H48" s="28"/>
      <c r="I48" s="28"/>
    </row>
    <row r="49" spans="1:9" s="30" customFormat="1" ht="33.75" customHeight="1">
      <c r="A49" s="33">
        <v>41035000</v>
      </c>
      <c r="B49" s="43" t="s">
        <v>2</v>
      </c>
      <c r="C49" s="14">
        <v>27196473</v>
      </c>
      <c r="D49" s="14">
        <v>30448275</v>
      </c>
      <c r="E49" s="14">
        <v>29970574</v>
      </c>
      <c r="F49" s="41">
        <f t="shared" si="2"/>
        <v>110.2002233892608</v>
      </c>
      <c r="G49" s="44">
        <f t="shared" si="3"/>
        <v>98.43110652409702</v>
      </c>
      <c r="H49" s="28"/>
      <c r="I49" s="28"/>
    </row>
    <row r="50" spans="1:9" s="30" customFormat="1" ht="131.25">
      <c r="A50" s="33">
        <v>41035800</v>
      </c>
      <c r="B50" s="68" t="s">
        <v>19</v>
      </c>
      <c r="C50" s="14">
        <v>568263</v>
      </c>
      <c r="D50" s="14">
        <v>833100</v>
      </c>
      <c r="E50" s="14">
        <v>796156</v>
      </c>
      <c r="F50" s="51">
        <f t="shared" si="2"/>
        <v>140.1034380207756</v>
      </c>
      <c r="G50" s="44">
        <f t="shared" si="3"/>
        <v>95.56547833393351</v>
      </c>
      <c r="H50" s="28"/>
      <c r="I50" s="28"/>
    </row>
    <row r="51" spans="1:7" s="4" customFormat="1" ht="114" customHeight="1">
      <c r="A51" s="33">
        <v>41036100</v>
      </c>
      <c r="B51" s="99" t="s">
        <v>263</v>
      </c>
      <c r="C51" s="14"/>
      <c r="D51" s="14">
        <v>2201195</v>
      </c>
      <c r="E51" s="14">
        <v>2200195</v>
      </c>
      <c r="F51" s="51"/>
      <c r="G51" s="44">
        <f t="shared" si="3"/>
        <v>99.95457013122417</v>
      </c>
    </row>
    <row r="52" spans="1:7" s="4" customFormat="1" ht="56.25">
      <c r="A52" s="33">
        <v>41037000</v>
      </c>
      <c r="B52" s="43" t="s">
        <v>228</v>
      </c>
      <c r="C52" s="14"/>
      <c r="D52" s="14">
        <v>249900</v>
      </c>
      <c r="E52" s="14">
        <v>248407</v>
      </c>
      <c r="F52" s="51"/>
      <c r="G52" s="44">
        <f t="shared" si="3"/>
        <v>99.40256102440976</v>
      </c>
    </row>
    <row r="53" spans="1:7" s="4" customFormat="1" ht="18.75">
      <c r="A53" s="60"/>
      <c r="B53" s="50" t="s">
        <v>20</v>
      </c>
      <c r="C53" s="16">
        <f>C39+C40</f>
        <v>385905115</v>
      </c>
      <c r="D53" s="16">
        <f>D39+D40</f>
        <v>563471611</v>
      </c>
      <c r="E53" s="16">
        <f>E39+E40</f>
        <v>586107318</v>
      </c>
      <c r="F53" s="62">
        <f t="shared" si="2"/>
        <v>151.87860829468406</v>
      </c>
      <c r="G53" s="69">
        <f t="shared" si="3"/>
        <v>104.01718676826117</v>
      </c>
    </row>
    <row r="54" spans="1:7" s="4" customFormat="1" ht="19.5" thickBot="1">
      <c r="A54" s="113" t="s">
        <v>39</v>
      </c>
      <c r="B54" s="114"/>
      <c r="C54" s="114"/>
      <c r="D54" s="114"/>
      <c r="E54" s="114"/>
      <c r="F54" s="114"/>
      <c r="G54" s="115"/>
    </row>
    <row r="55" spans="1:7" s="4" customFormat="1" ht="18.75">
      <c r="A55" s="11" t="s">
        <v>40</v>
      </c>
      <c r="B55" s="6" t="s">
        <v>41</v>
      </c>
      <c r="C55" s="16">
        <f>C56</f>
        <v>20946539</v>
      </c>
      <c r="D55" s="16">
        <f>D56</f>
        <v>23660042</v>
      </c>
      <c r="E55" s="16">
        <f>E56</f>
        <v>22306159.100000013</v>
      </c>
      <c r="F55" s="19">
        <f aca="true" t="shared" si="4" ref="F55:F61">E55*100/C55</f>
        <v>106.49090572910406</v>
      </c>
      <c r="G55" s="20">
        <f aca="true" t="shared" si="5" ref="G55:G61">E55*100/D55</f>
        <v>94.27776628629829</v>
      </c>
    </row>
    <row r="56" spans="1:7" s="4" customFormat="1" ht="18.75">
      <c r="A56" s="12">
        <v>10116</v>
      </c>
      <c r="B56" s="7" t="s">
        <v>158</v>
      </c>
      <c r="C56" s="14">
        <v>20946539</v>
      </c>
      <c r="D56" s="100">
        <v>23660042</v>
      </c>
      <c r="E56" s="100">
        <v>22306159.100000013</v>
      </c>
      <c r="F56" s="21">
        <f t="shared" si="4"/>
        <v>106.49090572910406</v>
      </c>
      <c r="G56" s="22">
        <f t="shared" si="5"/>
        <v>94.27776628629829</v>
      </c>
    </row>
    <row r="57" spans="1:8" s="4" customFormat="1" ht="37.5">
      <c r="A57" s="11" t="s">
        <v>42</v>
      </c>
      <c r="B57" s="6" t="s">
        <v>43</v>
      </c>
      <c r="C57" s="16">
        <f>C58</f>
        <v>757443</v>
      </c>
      <c r="D57" s="16">
        <f>D58</f>
        <v>770043</v>
      </c>
      <c r="E57" s="16">
        <f>E58</f>
        <v>650462.86</v>
      </c>
      <c r="F57" s="19">
        <f t="shared" si="4"/>
        <v>85.87614645590493</v>
      </c>
      <c r="G57" s="20">
        <f t="shared" si="5"/>
        <v>84.47097889338647</v>
      </c>
      <c r="H57" s="79"/>
    </row>
    <row r="58" spans="1:8" s="4" customFormat="1" ht="18.75">
      <c r="A58" s="12">
        <v>60702</v>
      </c>
      <c r="B58" s="7" t="s">
        <v>159</v>
      </c>
      <c r="C58" s="14">
        <v>757443</v>
      </c>
      <c r="D58" s="100">
        <v>770043</v>
      </c>
      <c r="E58" s="100">
        <v>650462.86</v>
      </c>
      <c r="F58" s="21">
        <f t="shared" si="4"/>
        <v>85.87614645590493</v>
      </c>
      <c r="G58" s="22">
        <f t="shared" si="5"/>
        <v>84.47097889338647</v>
      </c>
      <c r="H58" s="79"/>
    </row>
    <row r="59" spans="1:8" s="4" customFormat="1" ht="18.75">
      <c r="A59" s="11" t="s">
        <v>44</v>
      </c>
      <c r="B59" s="6" t="s">
        <v>45</v>
      </c>
      <c r="C59" s="16">
        <f>SUM(C60:C70)</f>
        <v>109665995</v>
      </c>
      <c r="D59" s="16">
        <f>D60+D61+D62+D63+D64+D65+D66+D67+D69+D70+D71</f>
        <v>119995795</v>
      </c>
      <c r="E59" s="16">
        <f>E60+E61+E62+E63+E64+E65+E66+E67+E69+E70+E71</f>
        <v>118466253.34</v>
      </c>
      <c r="F59" s="19">
        <f t="shared" si="4"/>
        <v>108.02460082544275</v>
      </c>
      <c r="G59" s="20">
        <f t="shared" si="5"/>
        <v>98.72533728369399</v>
      </c>
      <c r="H59" s="79"/>
    </row>
    <row r="60" spans="1:8" s="4" customFormat="1" ht="18.75">
      <c r="A60" s="12">
        <v>70101</v>
      </c>
      <c r="B60" s="7" t="s">
        <v>160</v>
      </c>
      <c r="C60" s="14">
        <v>19848411</v>
      </c>
      <c r="D60" s="100">
        <v>21939003</v>
      </c>
      <c r="E60" s="100">
        <v>21470229.59000001</v>
      </c>
      <c r="F60" s="21">
        <f t="shared" si="4"/>
        <v>108.17102482410311</v>
      </c>
      <c r="G60" s="22">
        <f t="shared" si="5"/>
        <v>97.86328754319425</v>
      </c>
      <c r="H60" s="79"/>
    </row>
    <row r="61" spans="1:8" s="4" customFormat="1" ht="56.25">
      <c r="A61" s="12">
        <v>70201</v>
      </c>
      <c r="B61" s="7" t="s">
        <v>181</v>
      </c>
      <c r="C61" s="14">
        <v>81254191</v>
      </c>
      <c r="D61" s="100">
        <v>89169801</v>
      </c>
      <c r="E61" s="100">
        <v>88265588.10999998</v>
      </c>
      <c r="F61" s="21">
        <f t="shared" si="4"/>
        <v>108.6289667323129</v>
      </c>
      <c r="G61" s="22">
        <f t="shared" si="5"/>
        <v>98.98596511390664</v>
      </c>
      <c r="H61" s="79"/>
    </row>
    <row r="62" spans="1:8" s="4" customFormat="1" ht="18.75">
      <c r="A62" s="12">
        <v>70303</v>
      </c>
      <c r="B62" s="7" t="s">
        <v>161</v>
      </c>
      <c r="C62" s="14">
        <v>2260128</v>
      </c>
      <c r="D62" s="100">
        <v>2524965</v>
      </c>
      <c r="E62" s="100">
        <v>2465546.0000000005</v>
      </c>
      <c r="F62" s="21">
        <f aca="true" t="shared" si="6" ref="F62:F70">E62*100/C62</f>
        <v>109.08877727279166</v>
      </c>
      <c r="G62" s="22">
        <f aca="true" t="shared" si="7" ref="G62:G70">E62*100/D62</f>
        <v>97.64673965777746</v>
      </c>
      <c r="H62" s="79"/>
    </row>
    <row r="63" spans="1:8" s="4" customFormat="1" ht="37.5">
      <c r="A63" s="12">
        <v>70401</v>
      </c>
      <c r="B63" s="7" t="s">
        <v>162</v>
      </c>
      <c r="C63" s="14">
        <v>1697297</v>
      </c>
      <c r="D63" s="100">
        <v>1698822</v>
      </c>
      <c r="E63" s="100">
        <v>1688187.11</v>
      </c>
      <c r="F63" s="21">
        <f t="shared" si="6"/>
        <v>99.46327071808882</v>
      </c>
      <c r="G63" s="22">
        <f t="shared" si="7"/>
        <v>99.37398444333779</v>
      </c>
      <c r="H63" s="79"/>
    </row>
    <row r="64" spans="1:8" s="4" customFormat="1" ht="18.75">
      <c r="A64" s="12">
        <v>70702</v>
      </c>
      <c r="B64" s="7" t="s">
        <v>163</v>
      </c>
      <c r="C64" s="14">
        <v>75113</v>
      </c>
      <c r="D64" s="100">
        <v>75113</v>
      </c>
      <c r="E64" s="100">
        <v>58022.48</v>
      </c>
      <c r="F64" s="21">
        <f t="shared" si="6"/>
        <v>77.24692130523344</v>
      </c>
      <c r="G64" s="22">
        <f t="shared" si="7"/>
        <v>77.24692130523344</v>
      </c>
      <c r="H64" s="79"/>
    </row>
    <row r="65" spans="1:8" s="4" customFormat="1" ht="18.75">
      <c r="A65" s="12">
        <v>70802</v>
      </c>
      <c r="B65" s="7" t="s">
        <v>164</v>
      </c>
      <c r="C65" s="14">
        <v>922723</v>
      </c>
      <c r="D65" s="100">
        <v>897567</v>
      </c>
      <c r="E65" s="100">
        <v>882811.6699999999</v>
      </c>
      <c r="F65" s="21">
        <f t="shared" si="6"/>
        <v>95.67461415831187</v>
      </c>
      <c r="G65" s="22">
        <f t="shared" si="7"/>
        <v>98.35607481112831</v>
      </c>
      <c r="H65" s="79"/>
    </row>
    <row r="66" spans="1:8" s="4" customFormat="1" ht="37.5">
      <c r="A66" s="12">
        <v>70804</v>
      </c>
      <c r="B66" s="7" t="s">
        <v>165</v>
      </c>
      <c r="C66" s="14">
        <v>1317996</v>
      </c>
      <c r="D66" s="100">
        <v>1268223</v>
      </c>
      <c r="E66" s="100">
        <v>1251758.2900000003</v>
      </c>
      <c r="F66" s="21">
        <f t="shared" si="6"/>
        <v>94.97436183417858</v>
      </c>
      <c r="G66" s="22">
        <f t="shared" si="7"/>
        <v>98.70174961343551</v>
      </c>
      <c r="H66" s="79"/>
    </row>
    <row r="67" spans="1:8" s="4" customFormat="1" ht="37.5" hidden="1">
      <c r="A67" s="12">
        <v>70805</v>
      </c>
      <c r="B67" s="7" t="s">
        <v>166</v>
      </c>
      <c r="C67" s="14">
        <v>522128</v>
      </c>
      <c r="D67" s="100">
        <v>507581</v>
      </c>
      <c r="E67" s="100">
        <v>499430.33999999997</v>
      </c>
      <c r="F67" s="21">
        <f t="shared" si="6"/>
        <v>95.6528552385622</v>
      </c>
      <c r="G67" s="22">
        <f t="shared" si="7"/>
        <v>98.39421491348179</v>
      </c>
      <c r="H67" s="27"/>
    </row>
    <row r="68" spans="1:8" s="4" customFormat="1" ht="37.5">
      <c r="A68" s="12">
        <v>70805</v>
      </c>
      <c r="B68" s="7" t="s">
        <v>166</v>
      </c>
      <c r="C68" s="14">
        <v>522128</v>
      </c>
      <c r="D68" s="100">
        <v>507581</v>
      </c>
      <c r="E68" s="100">
        <v>499430</v>
      </c>
      <c r="F68" s="21">
        <f t="shared" si="6"/>
        <v>95.65279012043024</v>
      </c>
      <c r="G68" s="22">
        <f t="shared" si="7"/>
        <v>98.394147929099</v>
      </c>
      <c r="H68" s="27"/>
    </row>
    <row r="69" spans="1:8" s="4" customFormat="1" ht="18.75">
      <c r="A69" s="12">
        <v>70806</v>
      </c>
      <c r="B69" s="7" t="s">
        <v>167</v>
      </c>
      <c r="C69" s="14">
        <v>712326</v>
      </c>
      <c r="D69" s="100">
        <v>671326</v>
      </c>
      <c r="E69" s="100">
        <v>663918.7099999998</v>
      </c>
      <c r="F69" s="21">
        <f t="shared" si="6"/>
        <v>93.20433481299291</v>
      </c>
      <c r="G69" s="22">
        <f t="shared" si="7"/>
        <v>98.89661803654258</v>
      </c>
      <c r="H69" s="27"/>
    </row>
    <row r="70" spans="1:8" s="4" customFormat="1" ht="18.75">
      <c r="A70" s="12">
        <v>70807</v>
      </c>
      <c r="B70" s="7" t="s">
        <v>168</v>
      </c>
      <c r="C70" s="14">
        <v>533554</v>
      </c>
      <c r="D70" s="100">
        <v>1189012</v>
      </c>
      <c r="E70" s="100">
        <v>1166379.04</v>
      </c>
      <c r="F70" s="21">
        <f t="shared" si="6"/>
        <v>218.60562192392896</v>
      </c>
      <c r="G70" s="22">
        <f t="shared" si="7"/>
        <v>98.09649019522091</v>
      </c>
      <c r="H70" s="79"/>
    </row>
    <row r="71" spans="1:8" s="4" customFormat="1" ht="37.5">
      <c r="A71" s="12">
        <v>70808</v>
      </c>
      <c r="B71" s="7" t="s">
        <v>253</v>
      </c>
      <c r="C71" s="29"/>
      <c r="D71" s="100">
        <v>54382</v>
      </c>
      <c r="E71" s="100">
        <v>54382</v>
      </c>
      <c r="F71" s="21"/>
      <c r="G71" s="22"/>
      <c r="H71" s="79"/>
    </row>
    <row r="72" spans="1:8" s="4" customFormat="1" ht="18.75">
      <c r="A72" s="11" t="s">
        <v>46</v>
      </c>
      <c r="B72" s="6" t="s">
        <v>47</v>
      </c>
      <c r="C72" s="16">
        <f>SUM(C73:C75)</f>
        <v>48028202</v>
      </c>
      <c r="D72" s="16">
        <f>D73+D74+D75</f>
        <v>49052783</v>
      </c>
      <c r="E72" s="16">
        <f>E73+E74+E75</f>
        <v>48576147.980000004</v>
      </c>
      <c r="F72" s="19">
        <f>E72*100/C72</f>
        <v>101.14088380822584</v>
      </c>
      <c r="G72" s="20">
        <f aca="true" t="shared" si="8" ref="G72:G77">E72*100/D72</f>
        <v>99.02832216471795</v>
      </c>
      <c r="H72" s="79"/>
    </row>
    <row r="73" spans="1:8" s="4" customFormat="1" ht="18.75">
      <c r="A73" s="12">
        <v>80101</v>
      </c>
      <c r="B73" s="7" t="s">
        <v>220</v>
      </c>
      <c r="C73" s="14">
        <v>31213400</v>
      </c>
      <c r="D73" s="100">
        <v>31158027</v>
      </c>
      <c r="E73" s="100">
        <v>30922036.540000003</v>
      </c>
      <c r="F73" s="21">
        <f>E73*100/C73</f>
        <v>99.06654366393921</v>
      </c>
      <c r="G73" s="22">
        <f t="shared" si="8"/>
        <v>99.2426014009167</v>
      </c>
      <c r="H73" s="79"/>
    </row>
    <row r="74" spans="1:8" s="4" customFormat="1" ht="37.5">
      <c r="A74" s="12" t="s">
        <v>193</v>
      </c>
      <c r="B74" s="7" t="s">
        <v>194</v>
      </c>
      <c r="C74" s="14">
        <v>16736600</v>
      </c>
      <c r="D74" s="100">
        <v>17802944</v>
      </c>
      <c r="E74" s="100">
        <v>17562519.19</v>
      </c>
      <c r="F74" s="21">
        <f>E74*100/C74</f>
        <v>104.93480868276713</v>
      </c>
      <c r="G74" s="22">
        <f t="shared" si="8"/>
        <v>98.64952218015179</v>
      </c>
      <c r="H74" s="79"/>
    </row>
    <row r="75" spans="1:8" s="4" customFormat="1" ht="18.75">
      <c r="A75" s="12" t="s">
        <v>195</v>
      </c>
      <c r="B75" s="7" t="s">
        <v>196</v>
      </c>
      <c r="C75" s="14">
        <v>78202</v>
      </c>
      <c r="D75" s="100">
        <v>91812</v>
      </c>
      <c r="E75" s="100">
        <v>91592.25</v>
      </c>
      <c r="F75" s="21"/>
      <c r="G75" s="22">
        <f t="shared" si="8"/>
        <v>99.7606522023265</v>
      </c>
      <c r="H75" s="79"/>
    </row>
    <row r="76" spans="1:8" s="4" customFormat="1" ht="28.5" customHeight="1">
      <c r="A76" s="11" t="s">
        <v>48</v>
      </c>
      <c r="B76" s="6" t="s">
        <v>49</v>
      </c>
      <c r="C76" s="16">
        <f>SUM(C77:C114)</f>
        <v>137611396</v>
      </c>
      <c r="D76" s="16">
        <f>D77+D78+D79+D80+D81+D82+D83+D84+D85+D86+D87+D88+D89+D90+D91+D92+D93+D94+D95+D96+D97+D98+D99+D100+D101+D102+D103+D104+D105+D106+D107+D108+D109+D110+D111+D112+D113+D114</f>
        <v>226216793</v>
      </c>
      <c r="E76" s="16">
        <f>E77+E78+E79+E80+E81+E82+E83+E84+E85+E86+E87+E88+E89+E90+E91+E92+E93+E94+E95+E96+E97+E98+E99+E100+E101+E102+E103+E104+E105+E106+E107+E108+E109+E110+E111+E112+E113+E114</f>
        <v>225329541.89000002</v>
      </c>
      <c r="F76" s="19">
        <f>E76*100/C76</f>
        <v>163.74337332498249</v>
      </c>
      <c r="G76" s="20">
        <f t="shared" si="8"/>
        <v>99.60778724769563</v>
      </c>
      <c r="H76" s="79"/>
    </row>
    <row r="77" spans="1:8" s="4" customFormat="1" ht="93.75">
      <c r="A77" s="12" t="s">
        <v>50</v>
      </c>
      <c r="B77" s="7" t="s">
        <v>152</v>
      </c>
      <c r="C77" s="14">
        <v>8259803</v>
      </c>
      <c r="D77" s="100">
        <v>14368662.440000001</v>
      </c>
      <c r="E77" s="100">
        <v>14104629.44</v>
      </c>
      <c r="F77" s="21">
        <f>E77*100/C77</f>
        <v>170.76229832600123</v>
      </c>
      <c r="G77" s="22">
        <f t="shared" si="8"/>
        <v>98.16243856307058</v>
      </c>
      <c r="H77" s="79"/>
    </row>
    <row r="78" spans="1:8" s="4" customFormat="1" ht="93.75">
      <c r="A78" s="12" t="s">
        <v>51</v>
      </c>
      <c r="B78" s="7" t="s">
        <v>152</v>
      </c>
      <c r="C78" s="14">
        <v>156091</v>
      </c>
      <c r="D78" s="100">
        <v>242812.45</v>
      </c>
      <c r="E78" s="100">
        <v>242812.45</v>
      </c>
      <c r="F78" s="21">
        <f aca="true" t="shared" si="9" ref="F78:F114">E78*100/C78</f>
        <v>155.55826408953752</v>
      </c>
      <c r="G78" s="22">
        <f aca="true" t="shared" si="10" ref="G78:G114">E78*100/D78</f>
        <v>100</v>
      </c>
      <c r="H78" s="79"/>
    </row>
    <row r="79" spans="1:8" s="4" customFormat="1" ht="112.5">
      <c r="A79" s="12" t="s">
        <v>52</v>
      </c>
      <c r="B79" s="7" t="s">
        <v>153</v>
      </c>
      <c r="C79" s="14">
        <v>100392</v>
      </c>
      <c r="D79" s="100">
        <v>0</v>
      </c>
      <c r="E79" s="100"/>
      <c r="F79" s="21">
        <f t="shared" si="9"/>
        <v>0</v>
      </c>
      <c r="G79" s="22"/>
      <c r="H79" s="79"/>
    </row>
    <row r="80" spans="1:8" s="4" customFormat="1" ht="93.75">
      <c r="A80" s="12" t="s">
        <v>53</v>
      </c>
      <c r="B80" s="7" t="s">
        <v>154</v>
      </c>
      <c r="C80" s="14">
        <v>815016</v>
      </c>
      <c r="D80" s="100">
        <v>1329232</v>
      </c>
      <c r="E80" s="100">
        <v>1296741</v>
      </c>
      <c r="F80" s="21">
        <f t="shared" si="9"/>
        <v>159.1062015960423</v>
      </c>
      <c r="G80" s="22">
        <f t="shared" si="10"/>
        <v>97.55565619846648</v>
      </c>
      <c r="H80" s="79"/>
    </row>
    <row r="81" spans="1:8" s="4" customFormat="1" ht="93.75">
      <c r="A81" s="12" t="s">
        <v>54</v>
      </c>
      <c r="B81" s="7" t="s">
        <v>154</v>
      </c>
      <c r="C81" s="14">
        <v>15253</v>
      </c>
      <c r="D81" s="100">
        <v>14202.8</v>
      </c>
      <c r="E81" s="100">
        <v>14202.8</v>
      </c>
      <c r="F81" s="21">
        <f t="shared" si="9"/>
        <v>93.11479708909722</v>
      </c>
      <c r="G81" s="22">
        <f t="shared" si="10"/>
        <v>100</v>
      </c>
      <c r="H81" s="79"/>
    </row>
    <row r="82" spans="1:8" s="4" customFormat="1" ht="93.75">
      <c r="A82" s="12" t="s">
        <v>55</v>
      </c>
      <c r="B82" s="7" t="s">
        <v>56</v>
      </c>
      <c r="C82" s="14">
        <v>486485</v>
      </c>
      <c r="D82" s="100">
        <v>745028</v>
      </c>
      <c r="E82" s="100">
        <v>726028</v>
      </c>
      <c r="F82" s="21">
        <f t="shared" si="9"/>
        <v>149.2395448986094</v>
      </c>
      <c r="G82" s="22">
        <f t="shared" si="10"/>
        <v>97.44976027746608</v>
      </c>
      <c r="H82" s="79"/>
    </row>
    <row r="83" spans="1:8" s="4" customFormat="1" ht="93.75">
      <c r="A83" s="12" t="s">
        <v>57</v>
      </c>
      <c r="B83" s="7" t="s">
        <v>58</v>
      </c>
      <c r="C83" s="14">
        <v>13346</v>
      </c>
      <c r="D83" s="100">
        <v>19062.4</v>
      </c>
      <c r="E83" s="100">
        <v>19062.4</v>
      </c>
      <c r="F83" s="21">
        <f t="shared" si="9"/>
        <v>142.83230930615917</v>
      </c>
      <c r="G83" s="22">
        <f t="shared" si="10"/>
        <v>100</v>
      </c>
      <c r="H83" s="79"/>
    </row>
    <row r="84" spans="1:8" s="4" customFormat="1" ht="75">
      <c r="A84" s="12" t="s">
        <v>59</v>
      </c>
      <c r="B84" s="7" t="s">
        <v>60</v>
      </c>
      <c r="C84" s="14">
        <v>5440</v>
      </c>
      <c r="D84" s="100"/>
      <c r="E84" s="100"/>
      <c r="F84" s="21">
        <f t="shared" si="9"/>
        <v>0</v>
      </c>
      <c r="G84" s="22"/>
      <c r="H84" s="79"/>
    </row>
    <row r="85" spans="1:8" s="4" customFormat="1" ht="93.75">
      <c r="A85" s="12" t="s">
        <v>61</v>
      </c>
      <c r="B85" s="7" t="s">
        <v>155</v>
      </c>
      <c r="C85" s="14">
        <v>1774983</v>
      </c>
      <c r="D85" s="100">
        <v>2904880</v>
      </c>
      <c r="E85" s="100">
        <v>2879186</v>
      </c>
      <c r="F85" s="21">
        <f t="shared" si="9"/>
        <v>162.20921552488107</v>
      </c>
      <c r="G85" s="22">
        <f t="shared" si="10"/>
        <v>99.1154884194872</v>
      </c>
      <c r="H85" s="79"/>
    </row>
    <row r="86" spans="1:8" s="4" customFormat="1" ht="93.75">
      <c r="A86" s="12" t="s">
        <v>62</v>
      </c>
      <c r="B86" s="7" t="s">
        <v>155</v>
      </c>
      <c r="C86" s="14">
        <v>20255</v>
      </c>
      <c r="D86" s="100">
        <v>12155.99</v>
      </c>
      <c r="E86" s="100">
        <v>12155.99</v>
      </c>
      <c r="F86" s="21">
        <f t="shared" si="9"/>
        <v>60.01476178721303</v>
      </c>
      <c r="G86" s="22">
        <f t="shared" si="10"/>
        <v>100</v>
      </c>
      <c r="H86" s="79"/>
    </row>
    <row r="87" spans="1:8" s="4" customFormat="1" ht="37.5">
      <c r="A87" s="12" t="s">
        <v>63</v>
      </c>
      <c r="B87" s="7" t="s">
        <v>64</v>
      </c>
      <c r="C87" s="14">
        <v>38200</v>
      </c>
      <c r="D87" s="100">
        <v>128200</v>
      </c>
      <c r="E87" s="100">
        <v>127605.48</v>
      </c>
      <c r="F87" s="21">
        <f t="shared" si="9"/>
        <v>334.0457591623037</v>
      </c>
      <c r="G87" s="22">
        <f t="shared" si="10"/>
        <v>99.53625585023401</v>
      </c>
      <c r="H87" s="79"/>
    </row>
    <row r="88" spans="1:8" s="4" customFormat="1" ht="18.75">
      <c r="A88" s="12" t="s">
        <v>65</v>
      </c>
      <c r="B88" s="7" t="s">
        <v>66</v>
      </c>
      <c r="C88" s="14">
        <v>194700</v>
      </c>
      <c r="D88" s="100"/>
      <c r="E88" s="100"/>
      <c r="F88" s="21">
        <f t="shared" si="9"/>
        <v>0</v>
      </c>
      <c r="G88" s="22"/>
      <c r="H88" s="79"/>
    </row>
    <row r="89" spans="1:8" s="4" customFormat="1" ht="37.5">
      <c r="A89" s="12" t="s">
        <v>67</v>
      </c>
      <c r="B89" s="7" t="s">
        <v>68</v>
      </c>
      <c r="C89" s="14">
        <v>1705098</v>
      </c>
      <c r="D89" s="100">
        <v>1593452</v>
      </c>
      <c r="E89" s="100">
        <v>1573582</v>
      </c>
      <c r="F89" s="21">
        <f t="shared" si="9"/>
        <v>92.28689494680071</v>
      </c>
      <c r="G89" s="22">
        <f t="shared" si="10"/>
        <v>98.753021741477</v>
      </c>
      <c r="H89" s="79"/>
    </row>
    <row r="90" spans="1:8" s="4" customFormat="1" ht="37.5">
      <c r="A90" s="12" t="s">
        <v>69</v>
      </c>
      <c r="B90" s="7" t="s">
        <v>70</v>
      </c>
      <c r="C90" s="14">
        <v>70948</v>
      </c>
      <c r="D90" s="100">
        <v>64095.85</v>
      </c>
      <c r="E90" s="100">
        <v>64095.85</v>
      </c>
      <c r="F90" s="21">
        <f t="shared" si="9"/>
        <v>90.34201105034673</v>
      </c>
      <c r="G90" s="22">
        <f t="shared" si="10"/>
        <v>100</v>
      </c>
      <c r="H90" s="79"/>
    </row>
    <row r="91" spans="1:8" s="4" customFormat="1" ht="18.75">
      <c r="A91" s="12" t="s">
        <v>71</v>
      </c>
      <c r="B91" s="7" t="s">
        <v>72</v>
      </c>
      <c r="C91" s="14">
        <v>758039</v>
      </c>
      <c r="D91" s="100">
        <v>713440.41</v>
      </c>
      <c r="E91" s="100">
        <v>713440.41</v>
      </c>
      <c r="F91" s="21">
        <f t="shared" si="9"/>
        <v>94.11658371139215</v>
      </c>
      <c r="G91" s="22">
        <f t="shared" si="10"/>
        <v>100</v>
      </c>
      <c r="H91" s="79"/>
    </row>
    <row r="92" spans="1:8" s="4" customFormat="1" ht="18.75">
      <c r="A92" s="12" t="s">
        <v>73</v>
      </c>
      <c r="B92" s="7" t="s">
        <v>74</v>
      </c>
      <c r="C92" s="14">
        <v>675015</v>
      </c>
      <c r="D92" s="100">
        <v>567692.6599999999</v>
      </c>
      <c r="E92" s="100">
        <v>567692.6599999999</v>
      </c>
      <c r="F92" s="21">
        <f t="shared" si="9"/>
        <v>84.10074739079872</v>
      </c>
      <c r="G92" s="22">
        <f t="shared" si="10"/>
        <v>100</v>
      </c>
      <c r="H92" s="79"/>
    </row>
    <row r="93" spans="1:8" s="4" customFormat="1" ht="18.75">
      <c r="A93" s="12" t="s">
        <v>75</v>
      </c>
      <c r="B93" s="7" t="s">
        <v>76</v>
      </c>
      <c r="C93" s="14">
        <v>50887119</v>
      </c>
      <c r="D93" s="100">
        <v>47298676.17</v>
      </c>
      <c r="E93" s="100">
        <v>47298674.89</v>
      </c>
      <c r="F93" s="21">
        <f t="shared" si="9"/>
        <v>92.94822701595663</v>
      </c>
      <c r="G93" s="22">
        <f t="shared" si="10"/>
        <v>99.99999729379317</v>
      </c>
      <c r="H93" s="79"/>
    </row>
    <row r="94" spans="1:8" s="4" customFormat="1" ht="37.5">
      <c r="A94" s="12" t="s">
        <v>77</v>
      </c>
      <c r="B94" s="7" t="s">
        <v>78</v>
      </c>
      <c r="C94" s="14">
        <v>2865629</v>
      </c>
      <c r="D94" s="100">
        <v>2694878.23</v>
      </c>
      <c r="E94" s="100">
        <v>2694878.23</v>
      </c>
      <c r="F94" s="21">
        <f t="shared" si="9"/>
        <v>94.04142092364364</v>
      </c>
      <c r="G94" s="22">
        <f t="shared" si="10"/>
        <v>100</v>
      </c>
      <c r="H94" s="79"/>
    </row>
    <row r="95" spans="1:8" s="4" customFormat="1" ht="18.75">
      <c r="A95" s="12" t="s">
        <v>79</v>
      </c>
      <c r="B95" s="7" t="s">
        <v>80</v>
      </c>
      <c r="C95" s="14">
        <v>6582014</v>
      </c>
      <c r="D95" s="100">
        <v>8269252.260000001</v>
      </c>
      <c r="E95" s="100">
        <v>8269252.260000001</v>
      </c>
      <c r="F95" s="21">
        <f t="shared" si="9"/>
        <v>125.6340727929172</v>
      </c>
      <c r="G95" s="22">
        <f t="shared" si="10"/>
        <v>100</v>
      </c>
      <c r="H95" s="79"/>
    </row>
    <row r="96" spans="1:8" s="4" customFormat="1" ht="18.75">
      <c r="A96" s="12" t="s">
        <v>81</v>
      </c>
      <c r="B96" s="7" t="s">
        <v>82</v>
      </c>
      <c r="C96" s="14">
        <v>779835</v>
      </c>
      <c r="D96" s="100">
        <v>423926.17000000004</v>
      </c>
      <c r="E96" s="100">
        <v>423926.17000000004</v>
      </c>
      <c r="F96" s="21">
        <f t="shared" si="9"/>
        <v>54.361008418447504</v>
      </c>
      <c r="G96" s="22">
        <f t="shared" si="10"/>
        <v>100.00000000000001</v>
      </c>
      <c r="H96" s="79"/>
    </row>
    <row r="97" spans="1:8" s="4" customFormat="1" ht="18.75">
      <c r="A97" s="12" t="s">
        <v>83</v>
      </c>
      <c r="B97" s="7" t="s">
        <v>84</v>
      </c>
      <c r="C97" s="14">
        <v>12900</v>
      </c>
      <c r="D97" s="100">
        <v>149640</v>
      </c>
      <c r="E97" s="100">
        <v>149640</v>
      </c>
      <c r="F97" s="21">
        <f t="shared" si="9"/>
        <v>1160</v>
      </c>
      <c r="G97" s="22">
        <f t="shared" si="10"/>
        <v>100</v>
      </c>
      <c r="H97" s="79"/>
    </row>
    <row r="98" spans="1:8" s="4" customFormat="1" ht="18.75">
      <c r="A98" s="12" t="s">
        <v>85</v>
      </c>
      <c r="B98" s="7" t="s">
        <v>86</v>
      </c>
      <c r="C98" s="14">
        <v>15162586</v>
      </c>
      <c r="D98" s="100">
        <v>18990974.41</v>
      </c>
      <c r="E98" s="100">
        <v>18990974.41</v>
      </c>
      <c r="F98" s="21">
        <f t="shared" si="9"/>
        <v>125.24891472998075</v>
      </c>
      <c r="G98" s="22">
        <f t="shared" si="10"/>
        <v>100</v>
      </c>
      <c r="H98" s="79"/>
    </row>
    <row r="99" spans="1:8" s="4" customFormat="1" ht="37.5">
      <c r="A99" s="12" t="s">
        <v>87</v>
      </c>
      <c r="B99" s="7" t="s">
        <v>88</v>
      </c>
      <c r="C99" s="14">
        <v>20919826</v>
      </c>
      <c r="D99" s="100">
        <v>94439420.56</v>
      </c>
      <c r="E99" s="100">
        <v>94361259.61</v>
      </c>
      <c r="F99" s="21">
        <f t="shared" si="9"/>
        <v>451.06139797721073</v>
      </c>
      <c r="G99" s="22">
        <f t="shared" si="10"/>
        <v>99.91723694455501</v>
      </c>
      <c r="H99" s="79"/>
    </row>
    <row r="100" spans="1:8" s="4" customFormat="1" ht="56.25">
      <c r="A100" s="12" t="s">
        <v>89</v>
      </c>
      <c r="B100" s="7" t="s">
        <v>90</v>
      </c>
      <c r="C100" s="14">
        <v>452220</v>
      </c>
      <c r="D100" s="100">
        <v>3262572.5100000002</v>
      </c>
      <c r="E100" s="100">
        <v>3262571.51</v>
      </c>
      <c r="F100" s="21">
        <f t="shared" si="9"/>
        <v>721.4567047012516</v>
      </c>
      <c r="G100" s="22">
        <f t="shared" si="10"/>
        <v>99.99996934934022</v>
      </c>
      <c r="H100" s="79"/>
    </row>
    <row r="101" spans="1:8" s="4" customFormat="1" ht="18.75">
      <c r="A101" s="12" t="s">
        <v>91</v>
      </c>
      <c r="B101" s="7" t="s">
        <v>92</v>
      </c>
      <c r="C101" s="14">
        <v>1471480</v>
      </c>
      <c r="D101" s="100">
        <v>3044043</v>
      </c>
      <c r="E101" s="100">
        <v>2845336.5599999996</v>
      </c>
      <c r="F101" s="21">
        <f t="shared" si="9"/>
        <v>193.36562916247584</v>
      </c>
      <c r="G101" s="22">
        <f t="shared" si="10"/>
        <v>93.47228537836027</v>
      </c>
      <c r="H101" s="79"/>
    </row>
    <row r="102" spans="1:8" s="4" customFormat="1" ht="37.5">
      <c r="A102" s="12" t="s">
        <v>93</v>
      </c>
      <c r="B102" s="7" t="s">
        <v>94</v>
      </c>
      <c r="C102" s="14">
        <v>2995116</v>
      </c>
      <c r="D102" s="100">
        <v>2991389.7399999998</v>
      </c>
      <c r="E102" s="100">
        <v>2991389.7399999998</v>
      </c>
      <c r="F102" s="21">
        <f t="shared" si="9"/>
        <v>99.87558879188653</v>
      </c>
      <c r="G102" s="22">
        <f t="shared" si="10"/>
        <v>100.00000000000001</v>
      </c>
      <c r="H102" s="79"/>
    </row>
    <row r="103" spans="1:8" s="4" customFormat="1" ht="37.5">
      <c r="A103" s="12" t="s">
        <v>95</v>
      </c>
      <c r="B103" s="7" t="s">
        <v>96</v>
      </c>
      <c r="C103" s="14">
        <v>20693</v>
      </c>
      <c r="D103" s="100">
        <v>34858</v>
      </c>
      <c r="E103" s="100">
        <v>31470.06</v>
      </c>
      <c r="F103" s="21">
        <f t="shared" si="9"/>
        <v>152.0807036195815</v>
      </c>
      <c r="G103" s="22">
        <f t="shared" si="10"/>
        <v>90.28073899822135</v>
      </c>
      <c r="H103" s="79"/>
    </row>
    <row r="104" spans="1:8" s="4" customFormat="1" ht="18.75">
      <c r="A104" s="12">
        <v>90501</v>
      </c>
      <c r="B104" s="7" t="s">
        <v>235</v>
      </c>
      <c r="C104" s="14"/>
      <c r="D104" s="100">
        <v>232641</v>
      </c>
      <c r="E104" s="100">
        <v>117172.93999999996</v>
      </c>
      <c r="F104" s="21"/>
      <c r="G104" s="22">
        <f t="shared" si="10"/>
        <v>50.36641864503676</v>
      </c>
      <c r="H104" s="79"/>
    </row>
    <row r="105" spans="1:8" s="4" customFormat="1" ht="18.75">
      <c r="A105" s="12">
        <v>90802</v>
      </c>
      <c r="B105" s="7" t="s">
        <v>191</v>
      </c>
      <c r="C105" s="14">
        <v>9000</v>
      </c>
      <c r="D105" s="100">
        <v>9000</v>
      </c>
      <c r="E105" s="100">
        <v>7870</v>
      </c>
      <c r="F105" s="21">
        <f t="shared" si="9"/>
        <v>87.44444444444444</v>
      </c>
      <c r="G105" s="22">
        <f t="shared" si="10"/>
        <v>87.44444444444444</v>
      </c>
      <c r="H105" s="79"/>
    </row>
    <row r="106" spans="1:8" s="4" customFormat="1" ht="37.5">
      <c r="A106" s="12" t="s">
        <v>97</v>
      </c>
      <c r="B106" s="7" t="s">
        <v>98</v>
      </c>
      <c r="C106" s="14">
        <v>853219</v>
      </c>
      <c r="D106" s="100">
        <v>853219</v>
      </c>
      <c r="E106" s="100">
        <v>827476.83</v>
      </c>
      <c r="F106" s="21">
        <f t="shared" si="9"/>
        <v>96.98293521358526</v>
      </c>
      <c r="G106" s="22">
        <f t="shared" si="10"/>
        <v>96.98293521358526</v>
      </c>
      <c r="H106" s="79"/>
    </row>
    <row r="107" spans="1:8" s="4" customFormat="1" ht="37.5">
      <c r="A107" s="12" t="s">
        <v>99</v>
      </c>
      <c r="B107" s="7" t="s">
        <v>100</v>
      </c>
      <c r="C107" s="14">
        <v>0</v>
      </c>
      <c r="D107" s="100">
        <v>54500</v>
      </c>
      <c r="E107" s="100">
        <v>54500</v>
      </c>
      <c r="F107" s="21"/>
      <c r="G107" s="22">
        <f t="shared" si="10"/>
        <v>100</v>
      </c>
      <c r="H107" s="79"/>
    </row>
    <row r="108" spans="1:8" s="4" customFormat="1" ht="75" customHeight="1">
      <c r="A108" s="12" t="s">
        <v>101</v>
      </c>
      <c r="B108" s="7" t="s">
        <v>102</v>
      </c>
      <c r="C108" s="14">
        <v>0</v>
      </c>
      <c r="D108" s="100">
        <v>154000</v>
      </c>
      <c r="E108" s="100">
        <v>119531.46</v>
      </c>
      <c r="F108" s="21"/>
      <c r="G108" s="22">
        <f t="shared" si="10"/>
        <v>77.61783116883117</v>
      </c>
      <c r="H108" s="79"/>
    </row>
    <row r="109" spans="1:8" s="4" customFormat="1" ht="75">
      <c r="A109" s="12" t="s">
        <v>103</v>
      </c>
      <c r="B109" s="7" t="s">
        <v>104</v>
      </c>
      <c r="C109" s="14">
        <v>0</v>
      </c>
      <c r="D109" s="100">
        <v>529522</v>
      </c>
      <c r="E109" s="100">
        <v>511455.16000000003</v>
      </c>
      <c r="F109" s="21"/>
      <c r="G109" s="22">
        <f t="shared" si="10"/>
        <v>96.58808510316852</v>
      </c>
      <c r="H109" s="79"/>
    </row>
    <row r="110" spans="1:8" s="4" customFormat="1" ht="37.5">
      <c r="A110" s="12" t="s">
        <v>105</v>
      </c>
      <c r="B110" s="7" t="s">
        <v>106</v>
      </c>
      <c r="C110" s="14">
        <v>2998128</v>
      </c>
      <c r="D110" s="100">
        <v>3002942</v>
      </c>
      <c r="E110" s="100">
        <v>3002145.91</v>
      </c>
      <c r="F110" s="21">
        <f t="shared" si="9"/>
        <v>100.13401395804316</v>
      </c>
      <c r="G110" s="22">
        <f t="shared" si="10"/>
        <v>99.97348966446904</v>
      </c>
      <c r="H110" s="79"/>
    </row>
    <row r="111" spans="1:8" s="4" customFormat="1" ht="93.75">
      <c r="A111" s="12" t="s">
        <v>107</v>
      </c>
      <c r="B111" s="7" t="s">
        <v>108</v>
      </c>
      <c r="C111" s="14">
        <v>981170</v>
      </c>
      <c r="D111" s="100">
        <v>967005</v>
      </c>
      <c r="E111" s="100">
        <v>918189.4400000001</v>
      </c>
      <c r="F111" s="21">
        <f t="shared" si="9"/>
        <v>93.58107565457566</v>
      </c>
      <c r="G111" s="22">
        <f t="shared" si="10"/>
        <v>94.95188132429512</v>
      </c>
      <c r="H111" s="79"/>
    </row>
    <row r="112" spans="1:8" s="4" customFormat="1" ht="37.5">
      <c r="A112" s="12" t="s">
        <v>109</v>
      </c>
      <c r="B112" s="7" t="s">
        <v>110</v>
      </c>
      <c r="C112" s="14">
        <v>108250</v>
      </c>
      <c r="D112" s="100">
        <v>98250</v>
      </c>
      <c r="E112" s="100">
        <v>98250</v>
      </c>
      <c r="F112" s="21">
        <f t="shared" si="9"/>
        <v>90.7621247113164</v>
      </c>
      <c r="G112" s="22">
        <f t="shared" si="10"/>
        <v>100</v>
      </c>
      <c r="H112" s="79"/>
    </row>
    <row r="113" spans="1:8" s="4" customFormat="1" ht="37.5">
      <c r="A113" s="12" t="s">
        <v>111</v>
      </c>
      <c r="B113" s="7" t="s">
        <v>112</v>
      </c>
      <c r="C113" s="14">
        <v>15399847</v>
      </c>
      <c r="D113" s="100">
        <v>15962619.95</v>
      </c>
      <c r="E113" s="100">
        <v>15962619.95</v>
      </c>
      <c r="F113" s="21">
        <f t="shared" si="9"/>
        <v>103.65440611195683</v>
      </c>
      <c r="G113" s="22">
        <f t="shared" si="10"/>
        <v>100</v>
      </c>
      <c r="H113" s="79"/>
    </row>
    <row r="114" spans="1:8" s="4" customFormat="1" ht="56.25">
      <c r="A114" s="12" t="s">
        <v>113</v>
      </c>
      <c r="B114" s="7" t="s">
        <v>114</v>
      </c>
      <c r="C114" s="14">
        <v>23300</v>
      </c>
      <c r="D114" s="100">
        <v>50546</v>
      </c>
      <c r="E114" s="100">
        <v>49722.28</v>
      </c>
      <c r="F114" s="21">
        <f t="shared" si="9"/>
        <v>213.40034334763948</v>
      </c>
      <c r="G114" s="22">
        <f t="shared" si="10"/>
        <v>98.3703557155858</v>
      </c>
      <c r="H114" s="79"/>
    </row>
    <row r="115" spans="1:8" s="4" customFormat="1" ht="18.75">
      <c r="A115" s="11" t="s">
        <v>115</v>
      </c>
      <c r="B115" s="6" t="s">
        <v>116</v>
      </c>
      <c r="C115" s="16">
        <f>SUM(C116:C118)</f>
        <v>4849449</v>
      </c>
      <c r="D115" s="16">
        <f>D116+D117+D118</f>
        <v>6007790</v>
      </c>
      <c r="E115" s="16">
        <v>5050807</v>
      </c>
      <c r="F115" s="19">
        <f>E115*100/C115</f>
        <v>104.1521830624469</v>
      </c>
      <c r="G115" s="20">
        <f>E115*100/D115</f>
        <v>84.07096453105052</v>
      </c>
      <c r="H115" s="79"/>
    </row>
    <row r="116" spans="1:8" s="4" customFormat="1" ht="18.75">
      <c r="A116" s="12" t="s">
        <v>197</v>
      </c>
      <c r="B116" s="7" t="s">
        <v>198</v>
      </c>
      <c r="C116" s="14">
        <v>4329449</v>
      </c>
      <c r="D116" s="100">
        <v>4993097</v>
      </c>
      <c r="E116" s="100">
        <v>4070877.3500000006</v>
      </c>
      <c r="F116" s="21">
        <f>E116*100/C116</f>
        <v>94.02760836309656</v>
      </c>
      <c r="G116" s="22">
        <f aca="true" t="shared" si="11" ref="G116:G152">E116*100/D116</f>
        <v>81.53010746636808</v>
      </c>
      <c r="H116" s="79"/>
    </row>
    <row r="117" spans="1:8" s="4" customFormat="1" ht="56.25">
      <c r="A117" s="12" t="s">
        <v>199</v>
      </c>
      <c r="B117" s="7" t="s">
        <v>200</v>
      </c>
      <c r="C117" s="14">
        <v>320000</v>
      </c>
      <c r="D117" s="100">
        <v>848693</v>
      </c>
      <c r="E117" s="100">
        <v>813935.22</v>
      </c>
      <c r="F117" s="21">
        <f>E117*100/C117</f>
        <v>254.35475625</v>
      </c>
      <c r="G117" s="22">
        <f t="shared" si="11"/>
        <v>95.90455205828256</v>
      </c>
      <c r="H117" s="79"/>
    </row>
    <row r="118" spans="1:8" s="4" customFormat="1" ht="93.75">
      <c r="A118" s="12" t="s">
        <v>225</v>
      </c>
      <c r="B118" s="7" t="s">
        <v>226</v>
      </c>
      <c r="C118" s="14">
        <v>200000</v>
      </c>
      <c r="D118" s="100">
        <v>166000</v>
      </c>
      <c r="E118" s="100">
        <v>165995.05</v>
      </c>
      <c r="F118" s="21">
        <f>E118*100/C118</f>
        <v>82.997525</v>
      </c>
      <c r="G118" s="22">
        <f t="shared" si="11"/>
        <v>99.99701807228915</v>
      </c>
      <c r="H118" s="79"/>
    </row>
    <row r="119" spans="1:8" s="4" customFormat="1" ht="18.75">
      <c r="A119" s="11" t="s">
        <v>117</v>
      </c>
      <c r="B119" s="6" t="s">
        <v>118</v>
      </c>
      <c r="C119" s="16">
        <f>SUM(C120:C124)</f>
        <v>14663912</v>
      </c>
      <c r="D119" s="16">
        <f>D120+D121+D122+D123+D124</f>
        <v>15764864</v>
      </c>
      <c r="E119" s="16">
        <f>E120+E121+E122+E123+E124</f>
        <v>15241761.660000004</v>
      </c>
      <c r="F119" s="19">
        <f aca="true" t="shared" si="12" ref="F119:F138">E119*100/C119</f>
        <v>103.94062416632073</v>
      </c>
      <c r="G119" s="20">
        <f t="shared" si="11"/>
        <v>96.6818467955068</v>
      </c>
      <c r="H119" s="79"/>
    </row>
    <row r="120" spans="1:8" s="4" customFormat="1" ht="18.75">
      <c r="A120" s="12">
        <v>110201</v>
      </c>
      <c r="B120" s="7" t="s">
        <v>169</v>
      </c>
      <c r="C120" s="14">
        <v>3119134</v>
      </c>
      <c r="D120" s="100">
        <v>2780505</v>
      </c>
      <c r="E120" s="100">
        <v>2682310.9700000007</v>
      </c>
      <c r="F120" s="21">
        <f>E120*100/C120</f>
        <v>85.99537467771505</v>
      </c>
      <c r="G120" s="22">
        <f t="shared" si="11"/>
        <v>96.4684821642112</v>
      </c>
      <c r="H120" s="79"/>
    </row>
    <row r="121" spans="1:8" s="4" customFormat="1" ht="18.75">
      <c r="A121" s="12">
        <v>110202</v>
      </c>
      <c r="B121" s="7" t="s">
        <v>170</v>
      </c>
      <c r="C121" s="14">
        <v>480426</v>
      </c>
      <c r="D121" s="100">
        <v>441819</v>
      </c>
      <c r="E121" s="100">
        <v>403033.1699999999</v>
      </c>
      <c r="F121" s="21">
        <f t="shared" si="12"/>
        <v>83.89079067327745</v>
      </c>
      <c r="G121" s="22">
        <f t="shared" si="11"/>
        <v>91.2213304543263</v>
      </c>
      <c r="H121" s="79"/>
    </row>
    <row r="122" spans="1:8" s="4" customFormat="1" ht="37.5">
      <c r="A122" s="12">
        <v>110204</v>
      </c>
      <c r="B122" s="7" t="s">
        <v>171</v>
      </c>
      <c r="C122" s="14">
        <v>6490630</v>
      </c>
      <c r="D122" s="100">
        <v>8041372</v>
      </c>
      <c r="E122" s="100">
        <v>7750259.160000004</v>
      </c>
      <c r="F122" s="21">
        <f t="shared" si="12"/>
        <v>119.4068859263277</v>
      </c>
      <c r="G122" s="22">
        <f t="shared" si="11"/>
        <v>96.37981130583194</v>
      </c>
      <c r="H122" s="79"/>
    </row>
    <row r="123" spans="1:8" s="4" customFormat="1" ht="18.75">
      <c r="A123" s="12">
        <v>110205</v>
      </c>
      <c r="B123" s="7" t="s">
        <v>172</v>
      </c>
      <c r="C123" s="14">
        <v>3834825</v>
      </c>
      <c r="D123" s="100">
        <v>3464425</v>
      </c>
      <c r="E123" s="100">
        <v>3449288.6800000006</v>
      </c>
      <c r="F123" s="21">
        <f t="shared" si="12"/>
        <v>89.94644292764339</v>
      </c>
      <c r="G123" s="22">
        <f t="shared" si="11"/>
        <v>99.56309286533842</v>
      </c>
      <c r="H123" s="79"/>
    </row>
    <row r="124" spans="1:8" s="4" customFormat="1" ht="18.75">
      <c r="A124" s="12">
        <v>110502</v>
      </c>
      <c r="B124" s="7" t="s">
        <v>173</v>
      </c>
      <c r="C124" s="14">
        <v>738897</v>
      </c>
      <c r="D124" s="100">
        <v>1036743</v>
      </c>
      <c r="E124" s="100">
        <v>956869.68</v>
      </c>
      <c r="F124" s="21">
        <f t="shared" si="12"/>
        <v>129.4997381231755</v>
      </c>
      <c r="G124" s="22">
        <f t="shared" si="11"/>
        <v>92.29574542581913</v>
      </c>
      <c r="H124" s="79"/>
    </row>
    <row r="125" spans="1:8" s="4" customFormat="1" ht="18.75">
      <c r="A125" s="5" t="s">
        <v>201</v>
      </c>
      <c r="B125" s="6" t="s">
        <v>202</v>
      </c>
      <c r="C125" s="16">
        <f>C126</f>
        <v>200000</v>
      </c>
      <c r="D125" s="16">
        <f>D126</f>
        <v>253500</v>
      </c>
      <c r="E125" s="16">
        <f>E126</f>
        <v>253500</v>
      </c>
      <c r="F125" s="19">
        <f t="shared" si="12"/>
        <v>126.75</v>
      </c>
      <c r="G125" s="20">
        <f t="shared" si="11"/>
        <v>100</v>
      </c>
      <c r="H125" s="79"/>
    </row>
    <row r="126" spans="1:8" s="4" customFormat="1" ht="18.75">
      <c r="A126" s="12" t="s">
        <v>203</v>
      </c>
      <c r="B126" s="7" t="s">
        <v>204</v>
      </c>
      <c r="C126" s="14">
        <v>200000</v>
      </c>
      <c r="D126" s="100">
        <v>253500</v>
      </c>
      <c r="E126" s="100">
        <v>253500</v>
      </c>
      <c r="F126" s="21">
        <f t="shared" si="12"/>
        <v>126.75</v>
      </c>
      <c r="G126" s="22">
        <f t="shared" si="11"/>
        <v>100</v>
      </c>
      <c r="H126" s="79"/>
    </row>
    <row r="127" spans="1:8" s="4" customFormat="1" ht="18.75">
      <c r="A127" s="11" t="s">
        <v>119</v>
      </c>
      <c r="B127" s="6" t="s">
        <v>120</v>
      </c>
      <c r="C127" s="16">
        <f>SUM(C128:C133)</f>
        <v>1611109</v>
      </c>
      <c r="D127" s="16">
        <f>D128+D129+D130+D131+D132+D133</f>
        <v>2010402</v>
      </c>
      <c r="E127" s="16">
        <f>E128+E129+E130+E131+E132+E133</f>
        <v>1990183.4300000002</v>
      </c>
      <c r="F127" s="19">
        <f t="shared" si="12"/>
        <v>123.52878855496434</v>
      </c>
      <c r="G127" s="20">
        <f t="shared" si="11"/>
        <v>98.99430213459797</v>
      </c>
      <c r="H127" s="79"/>
    </row>
    <row r="128" spans="1:8" s="4" customFormat="1" ht="18.75">
      <c r="A128" s="12">
        <v>130102</v>
      </c>
      <c r="B128" s="7" t="s">
        <v>174</v>
      </c>
      <c r="C128" s="14">
        <v>65600</v>
      </c>
      <c r="D128" s="100">
        <v>22599</v>
      </c>
      <c r="E128" s="100">
        <v>22088.12</v>
      </c>
      <c r="F128" s="21">
        <f>E128*100/C128</f>
        <v>33.67091463414634</v>
      </c>
      <c r="G128" s="22">
        <f>E128*100/D128</f>
        <v>97.73936899862825</v>
      </c>
      <c r="H128" s="79"/>
    </row>
    <row r="129" spans="1:8" s="4" customFormat="1" ht="37.5">
      <c r="A129" s="12">
        <v>130106</v>
      </c>
      <c r="B129" s="7" t="s">
        <v>192</v>
      </c>
      <c r="C129" s="14">
        <v>25000</v>
      </c>
      <c r="D129" s="100">
        <v>10937</v>
      </c>
      <c r="E129" s="100">
        <v>10293</v>
      </c>
      <c r="F129" s="21">
        <f>E129*100/C129</f>
        <v>41.172</v>
      </c>
      <c r="G129" s="22">
        <f>E129*100/D129</f>
        <v>94.11173082198043</v>
      </c>
      <c r="H129" s="79"/>
    </row>
    <row r="130" spans="1:8" s="4" customFormat="1" ht="37.5">
      <c r="A130" s="12">
        <v>130107</v>
      </c>
      <c r="B130" s="7" t="s">
        <v>175</v>
      </c>
      <c r="C130" s="14">
        <v>1319709</v>
      </c>
      <c r="D130" s="100">
        <v>1447709</v>
      </c>
      <c r="E130" s="100">
        <v>1437976</v>
      </c>
      <c r="F130" s="21">
        <f t="shared" si="12"/>
        <v>108.96159683687843</v>
      </c>
      <c r="G130" s="22">
        <f t="shared" si="11"/>
        <v>99.32769638097159</v>
      </c>
      <c r="H130" s="79"/>
    </row>
    <row r="131" spans="1:8" s="4" customFormat="1" ht="18.75">
      <c r="A131" s="12">
        <v>130112</v>
      </c>
      <c r="B131" s="7" t="s">
        <v>134</v>
      </c>
      <c r="C131" s="14">
        <v>65000</v>
      </c>
      <c r="D131" s="100">
        <v>248828</v>
      </c>
      <c r="E131" s="100">
        <v>244927.31</v>
      </c>
      <c r="F131" s="21">
        <f t="shared" si="12"/>
        <v>376.8112461538461</v>
      </c>
      <c r="G131" s="22">
        <f t="shared" si="11"/>
        <v>98.43237497387754</v>
      </c>
      <c r="H131" s="79"/>
    </row>
    <row r="132" spans="1:8" s="4" customFormat="1" ht="56.25">
      <c r="A132" s="12">
        <v>130201</v>
      </c>
      <c r="B132" s="7" t="s">
        <v>176</v>
      </c>
      <c r="C132" s="14">
        <v>50000</v>
      </c>
      <c r="D132" s="100">
        <v>79100</v>
      </c>
      <c r="E132" s="100">
        <v>79100</v>
      </c>
      <c r="F132" s="21">
        <f t="shared" si="12"/>
        <v>158.2</v>
      </c>
      <c r="G132" s="22">
        <f t="shared" si="11"/>
        <v>100</v>
      </c>
      <c r="H132" s="79"/>
    </row>
    <row r="133" spans="1:8" s="4" customFormat="1" ht="37.5">
      <c r="A133" s="12">
        <v>130204</v>
      </c>
      <c r="B133" s="7" t="s">
        <v>177</v>
      </c>
      <c r="C133" s="14">
        <v>85800</v>
      </c>
      <c r="D133" s="100">
        <v>201229</v>
      </c>
      <c r="E133" s="100">
        <v>195799</v>
      </c>
      <c r="F133" s="21">
        <f t="shared" si="12"/>
        <v>228.2039627039627</v>
      </c>
      <c r="G133" s="22">
        <f t="shared" si="11"/>
        <v>97.30158177996213</v>
      </c>
      <c r="H133" s="79"/>
    </row>
    <row r="134" spans="1:8" s="4" customFormat="1" ht="37.5">
      <c r="A134" s="11">
        <v>160000</v>
      </c>
      <c r="B134" s="6" t="s">
        <v>140</v>
      </c>
      <c r="C134" s="16">
        <v>0</v>
      </c>
      <c r="D134" s="16">
        <f>D135</f>
        <v>233852</v>
      </c>
      <c r="E134" s="16">
        <f>E135</f>
        <v>182045.84</v>
      </c>
      <c r="F134" s="19"/>
      <c r="G134" s="20">
        <f t="shared" si="11"/>
        <v>77.84660383490413</v>
      </c>
      <c r="H134" s="79"/>
    </row>
    <row r="135" spans="1:8" s="4" customFormat="1" ht="18.75">
      <c r="A135" s="12">
        <v>160101</v>
      </c>
      <c r="B135" s="7" t="s">
        <v>178</v>
      </c>
      <c r="C135" s="14">
        <v>0</v>
      </c>
      <c r="D135" s="100">
        <v>233852</v>
      </c>
      <c r="E135" s="100">
        <v>182045.84</v>
      </c>
      <c r="F135" s="21"/>
      <c r="G135" s="22">
        <f t="shared" si="11"/>
        <v>77.84660383490413</v>
      </c>
      <c r="H135" s="79"/>
    </row>
    <row r="136" spans="1:8" s="4" customFormat="1" ht="37.5">
      <c r="A136" s="11" t="s">
        <v>123</v>
      </c>
      <c r="B136" s="6" t="s">
        <v>124</v>
      </c>
      <c r="C136" s="16">
        <f>C137+C138</f>
        <v>2434588</v>
      </c>
      <c r="D136" s="16">
        <f>D137+D138</f>
        <v>5836078</v>
      </c>
      <c r="E136" s="16">
        <f>E137+E138</f>
        <v>5503088.7</v>
      </c>
      <c r="F136" s="19">
        <f t="shared" si="12"/>
        <v>226.0377813412372</v>
      </c>
      <c r="G136" s="20">
        <f t="shared" si="11"/>
        <v>94.29429661495271</v>
      </c>
      <c r="H136" s="79"/>
    </row>
    <row r="137" spans="1:8" s="4" customFormat="1" ht="56.25">
      <c r="A137" s="12" t="s">
        <v>125</v>
      </c>
      <c r="B137" s="7" t="s">
        <v>126</v>
      </c>
      <c r="C137" s="14">
        <v>943985</v>
      </c>
      <c r="D137" s="100">
        <v>844605</v>
      </c>
      <c r="E137" s="100">
        <v>844604.7</v>
      </c>
      <c r="F137" s="21">
        <f t="shared" si="12"/>
        <v>89.47225856343056</v>
      </c>
      <c r="G137" s="22"/>
      <c r="H137" s="79"/>
    </row>
    <row r="138" spans="1:8" s="4" customFormat="1" ht="56.25">
      <c r="A138" s="12">
        <v>170703</v>
      </c>
      <c r="B138" s="7" t="s">
        <v>223</v>
      </c>
      <c r="C138" s="14">
        <v>1490603</v>
      </c>
      <c r="D138" s="100">
        <v>4991473</v>
      </c>
      <c r="E138" s="100">
        <v>4658484</v>
      </c>
      <c r="F138" s="21">
        <f t="shared" si="12"/>
        <v>312.52345527279897</v>
      </c>
      <c r="G138" s="22">
        <f t="shared" si="11"/>
        <v>93.32884300886732</v>
      </c>
      <c r="H138" s="79"/>
    </row>
    <row r="139" spans="1:8" s="28" customFormat="1" ht="37.5">
      <c r="A139" s="11">
        <v>210000</v>
      </c>
      <c r="B139" s="6" t="s">
        <v>180</v>
      </c>
      <c r="C139" s="16">
        <v>0</v>
      </c>
      <c r="D139" s="16">
        <f>D140</f>
        <v>55025</v>
      </c>
      <c r="E139" s="16">
        <f>E140</f>
        <v>8009</v>
      </c>
      <c r="F139" s="19"/>
      <c r="G139" s="20">
        <f t="shared" si="11"/>
        <v>14.555202180826896</v>
      </c>
      <c r="H139" s="79"/>
    </row>
    <row r="140" spans="1:8" s="28" customFormat="1" ht="37.5">
      <c r="A140" s="12">
        <v>210105</v>
      </c>
      <c r="B140" s="7" t="s">
        <v>179</v>
      </c>
      <c r="C140" s="14">
        <v>0</v>
      </c>
      <c r="D140" s="100">
        <v>55025</v>
      </c>
      <c r="E140" s="100">
        <v>8009</v>
      </c>
      <c r="F140" s="21"/>
      <c r="G140" s="22">
        <f t="shared" si="11"/>
        <v>14.555202180826896</v>
      </c>
      <c r="H140" s="79"/>
    </row>
    <row r="141" spans="1:8" s="28" customFormat="1" ht="35.25" customHeight="1">
      <c r="A141" s="11" t="s">
        <v>129</v>
      </c>
      <c r="B141" s="6" t="s">
        <v>130</v>
      </c>
      <c r="C141" s="16">
        <f>SUM(C142:C151)</f>
        <v>29771366</v>
      </c>
      <c r="D141" s="16">
        <f>SUM(D142:D151)</f>
        <v>34165240</v>
      </c>
      <c r="E141" s="16">
        <f>SUM(E142:E151)</f>
        <v>32214314.65</v>
      </c>
      <c r="F141" s="21">
        <f>E141*100/C141</f>
        <v>108.2056988920159</v>
      </c>
      <c r="G141" s="22">
        <f aca="true" t="shared" si="13" ref="G141:G146">E141*100/D141</f>
        <v>94.2897361470313</v>
      </c>
      <c r="H141" s="79"/>
    </row>
    <row r="142" spans="1:8" s="28" customFormat="1" ht="28.5" customHeight="1">
      <c r="A142" s="12" t="s">
        <v>131</v>
      </c>
      <c r="B142" s="7" t="s">
        <v>132</v>
      </c>
      <c r="C142" s="14">
        <v>1510022</v>
      </c>
      <c r="D142" s="100">
        <v>944294</v>
      </c>
      <c r="E142" s="100"/>
      <c r="F142" s="21">
        <f>E142*100/C142</f>
        <v>0</v>
      </c>
      <c r="G142" s="22">
        <f t="shared" si="13"/>
        <v>0</v>
      </c>
      <c r="H142" s="79"/>
    </row>
    <row r="143" spans="1:8" s="28" customFormat="1" ht="49.5" customHeight="1">
      <c r="A143" s="12">
        <v>250203</v>
      </c>
      <c r="B143" s="7" t="s">
        <v>244</v>
      </c>
      <c r="C143" s="14">
        <v>78400</v>
      </c>
      <c r="D143" s="100">
        <v>328300</v>
      </c>
      <c r="E143" s="100">
        <v>326709.14</v>
      </c>
      <c r="F143" s="21">
        <f>E143*100/C143</f>
        <v>416.7208418367347</v>
      </c>
      <c r="G143" s="22">
        <f>E143*100/D143</f>
        <v>99.51542491623515</v>
      </c>
      <c r="H143" s="79"/>
    </row>
    <row r="144" spans="1:8" s="28" customFormat="1" ht="67.5" customHeight="1">
      <c r="A144" s="12" t="s">
        <v>229</v>
      </c>
      <c r="B144" s="7" t="s">
        <v>230</v>
      </c>
      <c r="C144" s="14">
        <v>0</v>
      </c>
      <c r="D144" s="100">
        <v>58125</v>
      </c>
      <c r="E144" s="100">
        <v>57525</v>
      </c>
      <c r="F144" s="21"/>
      <c r="G144" s="22">
        <f t="shared" si="13"/>
        <v>98.96774193548387</v>
      </c>
      <c r="H144" s="79"/>
    </row>
    <row r="145" spans="1:8" s="28" customFormat="1" ht="47.25" customHeight="1" hidden="1">
      <c r="A145" s="12" t="s">
        <v>258</v>
      </c>
      <c r="B145" s="7" t="s">
        <v>221</v>
      </c>
      <c r="C145" s="14"/>
      <c r="D145" s="101"/>
      <c r="E145" s="101"/>
      <c r="F145" s="21"/>
      <c r="G145" s="22"/>
      <c r="H145" s="79"/>
    </row>
    <row r="146" spans="1:8" s="28" customFormat="1" ht="66" customHeight="1">
      <c r="A146" s="12" t="s">
        <v>208</v>
      </c>
      <c r="B146" s="7" t="s">
        <v>205</v>
      </c>
      <c r="C146" s="14">
        <v>0</v>
      </c>
      <c r="D146" s="100">
        <v>772820</v>
      </c>
      <c r="E146" s="100">
        <v>713521.84</v>
      </c>
      <c r="F146" s="21"/>
      <c r="G146" s="22">
        <f t="shared" si="13"/>
        <v>92.32704122564115</v>
      </c>
      <c r="H146" s="79"/>
    </row>
    <row r="147" spans="1:18" s="4" customFormat="1" ht="56.25" hidden="1">
      <c r="A147" s="12">
        <v>250366</v>
      </c>
      <c r="B147" s="7" t="s">
        <v>254</v>
      </c>
      <c r="C147" s="14"/>
      <c r="D147" s="101"/>
      <c r="E147" s="101"/>
      <c r="F147" s="21"/>
      <c r="G147" s="22"/>
      <c r="H147" s="79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1:18" s="4" customFormat="1" ht="18.75">
      <c r="A148" s="12" t="s">
        <v>190</v>
      </c>
      <c r="B148" s="7" t="s">
        <v>2</v>
      </c>
      <c r="C148" s="14">
        <v>27114280</v>
      </c>
      <c r="D148" s="100">
        <v>29670860</v>
      </c>
      <c r="E148" s="100">
        <v>29262429.9</v>
      </c>
      <c r="F148" s="21">
        <f>E148*100/C148</f>
        <v>107.9225776970659</v>
      </c>
      <c r="G148" s="22">
        <f t="shared" si="11"/>
        <v>98.62346389690086</v>
      </c>
      <c r="H148" s="79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1:10" s="31" customFormat="1" ht="56.25" hidden="1">
      <c r="A149" s="12">
        <v>250388</v>
      </c>
      <c r="B149" s="7" t="s">
        <v>228</v>
      </c>
      <c r="C149" s="14"/>
      <c r="D149" s="101"/>
      <c r="E149" s="101"/>
      <c r="F149" s="21"/>
      <c r="G149" s="22"/>
      <c r="H149" s="79"/>
      <c r="I149" s="70"/>
      <c r="J149" s="25"/>
    </row>
    <row r="150" spans="1:10" s="31" customFormat="1" ht="18.75">
      <c r="A150" s="12" t="s">
        <v>133</v>
      </c>
      <c r="B150" s="7" t="s">
        <v>134</v>
      </c>
      <c r="C150" s="14">
        <v>1068664</v>
      </c>
      <c r="D150" s="100">
        <v>2378841</v>
      </c>
      <c r="E150" s="100">
        <v>1842128.77</v>
      </c>
      <c r="F150" s="21">
        <f>E150*100/C150</f>
        <v>172.37679663579948</v>
      </c>
      <c r="G150" s="22">
        <f t="shared" si="11"/>
        <v>77.43807887958884</v>
      </c>
      <c r="H150" s="79"/>
      <c r="I150" s="70"/>
      <c r="J150" s="25"/>
    </row>
    <row r="151" spans="1:10" s="31" customFormat="1" ht="75.75" thickBot="1">
      <c r="A151" s="85">
        <v>250913</v>
      </c>
      <c r="B151" s="7" t="s">
        <v>259</v>
      </c>
      <c r="C151" s="54"/>
      <c r="D151" s="100">
        <v>12000</v>
      </c>
      <c r="E151" s="100">
        <v>12000</v>
      </c>
      <c r="F151" s="87"/>
      <c r="G151" s="88"/>
      <c r="H151" s="79"/>
      <c r="I151" s="70"/>
      <c r="J151" s="25"/>
    </row>
    <row r="152" spans="1:10" s="31" customFormat="1" ht="50.25" customHeight="1" thickBot="1">
      <c r="A152" s="8" t="s">
        <v>3</v>
      </c>
      <c r="B152" s="9" t="s">
        <v>135</v>
      </c>
      <c r="C152" s="15">
        <f>C55+C57+C59+C72+C76+C115+C119+C125+C127+C134+C136+C139+C141</f>
        <v>370539999</v>
      </c>
      <c r="D152" s="102">
        <f>D55+D57+D59+D72+D76+D115+D119+D125+D127+D134+D136+D139+D141</f>
        <v>484022207</v>
      </c>
      <c r="E152" s="102">
        <f>E55+E57+E59+E72+E76+E115+E119+E125+E127+E134+E136+E139+E141</f>
        <v>475772275.45000005</v>
      </c>
      <c r="F152" s="23">
        <f>E152*100/C152</f>
        <v>128.39970765207457</v>
      </c>
      <c r="G152" s="24">
        <f t="shared" si="11"/>
        <v>98.29554689212846</v>
      </c>
      <c r="H152" s="79"/>
      <c r="I152" s="25"/>
      <c r="J152" s="25"/>
    </row>
    <row r="153" spans="1:10" s="31" customFormat="1" ht="19.5" thickBot="1">
      <c r="A153" s="130" t="s">
        <v>21</v>
      </c>
      <c r="B153" s="131"/>
      <c r="C153" s="131"/>
      <c r="D153" s="131"/>
      <c r="E153" s="131"/>
      <c r="F153" s="131"/>
      <c r="G153" s="132"/>
      <c r="H153" s="79"/>
      <c r="I153" s="25"/>
      <c r="J153" s="25"/>
    </row>
    <row r="154" spans="1:10" s="31" customFormat="1" ht="54.75" customHeight="1">
      <c r="A154" s="103">
        <v>18041500</v>
      </c>
      <c r="B154" s="43" t="s">
        <v>241</v>
      </c>
      <c r="C154" s="82"/>
      <c r="D154" s="82"/>
      <c r="E154" s="80">
        <v>-13612</v>
      </c>
      <c r="F154" s="82"/>
      <c r="G154" s="81"/>
      <c r="H154" s="79"/>
      <c r="I154" s="25"/>
      <c r="J154" s="25"/>
    </row>
    <row r="155" spans="1:10" s="31" customFormat="1" ht="18.75">
      <c r="A155" s="71">
        <v>19010000</v>
      </c>
      <c r="B155" s="40" t="s">
        <v>36</v>
      </c>
      <c r="C155" s="13">
        <v>800000</v>
      </c>
      <c r="D155" s="13">
        <v>800000</v>
      </c>
      <c r="E155" s="13">
        <v>981168</v>
      </c>
      <c r="F155" s="42">
        <f>E155/C155*100</f>
        <v>122.64600000000002</v>
      </c>
      <c r="G155" s="44">
        <f>E155/D155*100</f>
        <v>122.64600000000002</v>
      </c>
      <c r="H155" s="79"/>
      <c r="I155" s="25"/>
      <c r="J155" s="25"/>
    </row>
    <row r="156" spans="1:10" s="31" customFormat="1" ht="37.5">
      <c r="A156" s="33">
        <v>21110000</v>
      </c>
      <c r="B156" s="43" t="s">
        <v>22</v>
      </c>
      <c r="C156" s="14">
        <v>150000</v>
      </c>
      <c r="D156" s="14">
        <v>150000</v>
      </c>
      <c r="E156" s="14">
        <v>402690</v>
      </c>
      <c r="F156" s="51">
        <f>E156/C156*100</f>
        <v>268.46000000000004</v>
      </c>
      <c r="G156" s="44">
        <f>E156/D156*100</f>
        <v>268.46000000000004</v>
      </c>
      <c r="H156" s="79"/>
      <c r="I156" s="25"/>
      <c r="J156" s="25"/>
    </row>
    <row r="157" spans="1:10" s="31" customFormat="1" ht="18" customHeight="1">
      <c r="A157" s="33">
        <v>24062100</v>
      </c>
      <c r="B157" s="43" t="s">
        <v>37</v>
      </c>
      <c r="C157" s="14"/>
      <c r="D157" s="14"/>
      <c r="E157" s="14">
        <v>8410</v>
      </c>
      <c r="F157" s="51"/>
      <c r="G157" s="44"/>
      <c r="H157" s="79"/>
      <c r="I157" s="25"/>
      <c r="J157" s="25"/>
    </row>
    <row r="158" spans="1:10" s="31" customFormat="1" ht="37.5">
      <c r="A158" s="33">
        <v>24170000</v>
      </c>
      <c r="B158" s="43" t="s">
        <v>156</v>
      </c>
      <c r="C158" s="14">
        <v>252000</v>
      </c>
      <c r="D158" s="14">
        <v>2475350</v>
      </c>
      <c r="E158" s="14">
        <v>3736622</v>
      </c>
      <c r="F158" s="51">
        <f aca="true" t="shared" si="14" ref="F158:F164">E158/C158*100</f>
        <v>1482.7865079365079</v>
      </c>
      <c r="G158" s="44">
        <f>E158/D158*100</f>
        <v>150.95327933423556</v>
      </c>
      <c r="H158" s="79"/>
      <c r="I158" s="25"/>
      <c r="J158" s="25"/>
    </row>
    <row r="159" spans="1:10" s="31" customFormat="1" ht="18.75">
      <c r="A159" s="33">
        <v>25000000</v>
      </c>
      <c r="B159" s="43" t="s">
        <v>23</v>
      </c>
      <c r="C159" s="14">
        <v>3556175</v>
      </c>
      <c r="D159" s="14">
        <v>3556175</v>
      </c>
      <c r="E159" s="14">
        <v>30046128</v>
      </c>
      <c r="F159" s="51">
        <f t="shared" si="14"/>
        <v>844.9001525515478</v>
      </c>
      <c r="G159" s="44">
        <f>E159/D159*100</f>
        <v>844.9001525515478</v>
      </c>
      <c r="H159" s="79"/>
      <c r="I159" s="25"/>
      <c r="J159" s="25"/>
    </row>
    <row r="160" spans="1:10" s="31" customFormat="1" ht="18.75">
      <c r="A160" s="33">
        <v>50110000</v>
      </c>
      <c r="B160" s="43" t="s">
        <v>24</v>
      </c>
      <c r="C160" s="14">
        <v>281400</v>
      </c>
      <c r="D160" s="14">
        <v>652234</v>
      </c>
      <c r="E160" s="14">
        <v>705054</v>
      </c>
      <c r="F160" s="51">
        <f t="shared" si="14"/>
        <v>250.55223880597012</v>
      </c>
      <c r="G160" s="44">
        <f>E160/D160*100</f>
        <v>108.09832054140078</v>
      </c>
      <c r="H160" s="79"/>
      <c r="I160" s="25"/>
      <c r="J160" s="25"/>
    </row>
    <row r="161" spans="1:10" s="31" customFormat="1" ht="37.5">
      <c r="A161" s="72">
        <v>31030000</v>
      </c>
      <c r="B161" s="68" t="s">
        <v>157</v>
      </c>
      <c r="C161" s="73"/>
      <c r="D161" s="73">
        <v>158512</v>
      </c>
      <c r="E161" s="73">
        <v>253812</v>
      </c>
      <c r="F161" s="51"/>
      <c r="G161" s="44">
        <f>E161/D161*100</f>
        <v>160.12163116987986</v>
      </c>
      <c r="H161" s="79"/>
      <c r="I161" s="25"/>
      <c r="J161" s="25"/>
    </row>
    <row r="162" spans="1:10" s="31" customFormat="1" ht="18.75">
      <c r="A162" s="72">
        <v>33010000</v>
      </c>
      <c r="B162" s="68" t="s">
        <v>25</v>
      </c>
      <c r="C162" s="73">
        <v>150000</v>
      </c>
      <c r="D162" s="73">
        <v>150000</v>
      </c>
      <c r="E162" s="73">
        <v>1679836</v>
      </c>
      <c r="F162" s="66">
        <f t="shared" si="14"/>
        <v>1119.8906666666667</v>
      </c>
      <c r="G162" s="74">
        <f aca="true" t="shared" si="15" ref="G162:G170">E162/D162*100</f>
        <v>1119.8906666666667</v>
      </c>
      <c r="H162" s="79"/>
      <c r="I162" s="25"/>
      <c r="J162" s="25"/>
    </row>
    <row r="163" spans="1:10" s="31" customFormat="1" ht="19.5" thickBot="1">
      <c r="A163" s="105">
        <v>42020000</v>
      </c>
      <c r="B163" s="106" t="s">
        <v>243</v>
      </c>
      <c r="C163" s="107"/>
      <c r="D163" s="107">
        <v>5887041</v>
      </c>
      <c r="E163" s="107">
        <v>5468528</v>
      </c>
      <c r="F163" s="108"/>
      <c r="G163" s="109">
        <f>E163/D163*100</f>
        <v>92.89094470379942</v>
      </c>
      <c r="H163" s="79"/>
      <c r="I163" s="25"/>
      <c r="J163" s="25"/>
    </row>
    <row r="164" spans="1:10" s="31" customFormat="1" ht="19.5" thickBot="1">
      <c r="A164" s="57"/>
      <c r="B164" s="32" t="s">
        <v>26</v>
      </c>
      <c r="C164" s="15">
        <f>SUM(C155:C162)</f>
        <v>5189575</v>
      </c>
      <c r="D164" s="15">
        <f>SUM(D155:D163)</f>
        <v>13829312</v>
      </c>
      <c r="E164" s="15">
        <f>E155+E156+E157+E159+E160+E161+E162+E158+E154+E163</f>
        <v>43268636</v>
      </c>
      <c r="F164" s="58">
        <f t="shared" si="14"/>
        <v>833.7606836783358</v>
      </c>
      <c r="G164" s="59">
        <f t="shared" si="15"/>
        <v>312.8762732375985</v>
      </c>
      <c r="H164" s="79"/>
      <c r="I164" s="25"/>
      <c r="J164" s="25"/>
    </row>
    <row r="165" spans="1:10" s="31" customFormat="1" ht="18.75">
      <c r="A165" s="71">
        <v>41030400</v>
      </c>
      <c r="B165" s="40" t="s">
        <v>27</v>
      </c>
      <c r="C165" s="13"/>
      <c r="D165" s="13"/>
      <c r="E165" s="13"/>
      <c r="F165" s="83"/>
      <c r="G165" s="84"/>
      <c r="H165" s="79"/>
      <c r="I165" s="25"/>
      <c r="J165" s="25"/>
    </row>
    <row r="166" spans="1:10" s="31" customFormat="1" ht="18.75" customHeight="1">
      <c r="A166" s="71">
        <v>41035000</v>
      </c>
      <c r="B166" s="40" t="s">
        <v>2</v>
      </c>
      <c r="C166" s="13"/>
      <c r="D166" s="13">
        <v>23864311</v>
      </c>
      <c r="E166" s="13">
        <v>18514830</v>
      </c>
      <c r="F166" s="83"/>
      <c r="G166" s="42">
        <f t="shared" si="15"/>
        <v>77.58376095584741</v>
      </c>
      <c r="H166" s="79"/>
      <c r="I166" s="25"/>
      <c r="J166" s="25"/>
    </row>
    <row r="167" spans="1:10" s="31" customFormat="1" ht="38.25" customHeight="1" hidden="1">
      <c r="A167" s="72"/>
      <c r="B167" s="68"/>
      <c r="C167" s="73"/>
      <c r="D167" s="73"/>
      <c r="E167" s="73"/>
      <c r="F167" s="55"/>
      <c r="G167" s="75"/>
      <c r="H167" s="79"/>
      <c r="I167" s="25"/>
      <c r="J167" s="25"/>
    </row>
    <row r="168" spans="1:8" ht="56.25">
      <c r="A168" s="33">
        <v>41035200</v>
      </c>
      <c r="B168" s="43" t="s">
        <v>242</v>
      </c>
      <c r="C168" s="14"/>
      <c r="D168" s="14">
        <v>3420000</v>
      </c>
      <c r="E168" s="14">
        <v>420000</v>
      </c>
      <c r="F168" s="51"/>
      <c r="G168" s="44">
        <f t="shared" si="15"/>
        <v>12.280701754385964</v>
      </c>
      <c r="H168" s="79"/>
    </row>
    <row r="169" spans="1:8" ht="18.75">
      <c r="A169" s="133" t="s">
        <v>28</v>
      </c>
      <c r="B169" s="134"/>
      <c r="C169" s="34">
        <f>C164+C165+C166</f>
        <v>5189575</v>
      </c>
      <c r="D169" s="34">
        <f>D164+D165+D166+D168</f>
        <v>41113623</v>
      </c>
      <c r="E169" s="34">
        <f>E164+E166+E168</f>
        <v>62203466</v>
      </c>
      <c r="F169" s="83">
        <f>E169/C169*100</f>
        <v>1198.6235096322916</v>
      </c>
      <c r="G169" s="84">
        <f t="shared" si="15"/>
        <v>151.29648389294226</v>
      </c>
      <c r="H169" s="79"/>
    </row>
    <row r="170" spans="1:8" ht="19.5" thickBot="1">
      <c r="A170" s="135" t="s">
        <v>29</v>
      </c>
      <c r="B170" s="136"/>
      <c r="C170" s="76">
        <f>C158+C162</f>
        <v>402000</v>
      </c>
      <c r="D170" s="76">
        <f>D158+D162</f>
        <v>2625350</v>
      </c>
      <c r="E170" s="76">
        <f>E158+E162+E161</f>
        <v>5670270</v>
      </c>
      <c r="F170" s="77">
        <f>E170/C170*100</f>
        <v>1410.5149253731342</v>
      </c>
      <c r="G170" s="78">
        <f t="shared" si="15"/>
        <v>215.98148818252804</v>
      </c>
      <c r="H170" s="79"/>
    </row>
    <row r="171" spans="1:8" ht="19.5" thickBot="1">
      <c r="A171" s="126" t="s">
        <v>136</v>
      </c>
      <c r="B171" s="127"/>
      <c r="C171" s="128"/>
      <c r="D171" s="128"/>
      <c r="E171" s="128"/>
      <c r="F171" s="127"/>
      <c r="G171" s="129"/>
      <c r="H171" s="79"/>
    </row>
    <row r="172" spans="1:8" ht="18.75">
      <c r="A172" s="11" t="s">
        <v>40</v>
      </c>
      <c r="B172" s="6" t="s">
        <v>41</v>
      </c>
      <c r="C172" s="16">
        <f>C173</f>
        <v>224370</v>
      </c>
      <c r="D172" s="16">
        <v>1504292</v>
      </c>
      <c r="E172" s="16">
        <v>15844900.13</v>
      </c>
      <c r="F172" s="19">
        <f>E172*100/C172</f>
        <v>7061.951299193297</v>
      </c>
      <c r="G172" s="20">
        <f>E172*100/D172</f>
        <v>1053.3127963187999</v>
      </c>
      <c r="H172" s="79"/>
    </row>
    <row r="173" spans="1:8" ht="18.75">
      <c r="A173" s="12">
        <v>10116</v>
      </c>
      <c r="B173" s="7" t="s">
        <v>158</v>
      </c>
      <c r="C173" s="13">
        <v>224370</v>
      </c>
      <c r="D173" s="100">
        <v>1504292</v>
      </c>
      <c r="E173" s="100">
        <v>15844900.13</v>
      </c>
      <c r="F173" s="21">
        <f>E173*100/C173</f>
        <v>7061.951299193297</v>
      </c>
      <c r="G173" s="22">
        <f>E173*100/D173</f>
        <v>1053.3127963187999</v>
      </c>
      <c r="H173" s="79"/>
    </row>
    <row r="174" spans="1:8" ht="18.75">
      <c r="A174" s="11">
        <v>60702</v>
      </c>
      <c r="B174" s="6" t="s">
        <v>159</v>
      </c>
      <c r="C174" s="34"/>
      <c r="D174" s="110">
        <v>9000</v>
      </c>
      <c r="E174" s="110">
        <v>38734.16</v>
      </c>
      <c r="F174" s="21"/>
      <c r="G174" s="22"/>
      <c r="H174" s="79"/>
    </row>
    <row r="175" spans="1:8" ht="28.5" customHeight="1">
      <c r="A175" s="11" t="s">
        <v>44</v>
      </c>
      <c r="B175" s="6" t="s">
        <v>45</v>
      </c>
      <c r="C175" s="16">
        <f>SUM(C176:C184)</f>
        <v>6630120</v>
      </c>
      <c r="D175" s="16">
        <f>SUM(D176:D184)</f>
        <v>31546662</v>
      </c>
      <c r="E175" s="16">
        <f>SUM(E176:E184)</f>
        <v>25402356.38</v>
      </c>
      <c r="F175" s="19">
        <f>E175*100/C175</f>
        <v>383.13569558318704</v>
      </c>
      <c r="G175" s="20">
        <f>E175*100/D175</f>
        <v>80.52311962514449</v>
      </c>
      <c r="H175" s="79"/>
    </row>
    <row r="176" spans="1:8" ht="18.75">
      <c r="A176" s="12">
        <v>70101</v>
      </c>
      <c r="B176" s="7" t="s">
        <v>160</v>
      </c>
      <c r="C176" s="13">
        <v>2946437</v>
      </c>
      <c r="D176" s="100">
        <v>9363537</v>
      </c>
      <c r="E176" s="100">
        <v>6953062.180000002</v>
      </c>
      <c r="F176" s="21">
        <f>E176*100/C176</f>
        <v>235.98204136046354</v>
      </c>
      <c r="G176" s="22">
        <f>E176*100/D176</f>
        <v>74.25679185119898</v>
      </c>
      <c r="H176" s="79"/>
    </row>
    <row r="177" spans="1:8" ht="56.25">
      <c r="A177" s="12">
        <v>70201</v>
      </c>
      <c r="B177" s="7" t="s">
        <v>182</v>
      </c>
      <c r="C177" s="13">
        <v>3673683</v>
      </c>
      <c r="D177" s="100">
        <v>21991577</v>
      </c>
      <c r="E177" s="100">
        <v>18318835</v>
      </c>
      <c r="F177" s="21">
        <f>E177*100/C177</f>
        <v>498.65040070142146</v>
      </c>
      <c r="G177" s="22">
        <f>E177*100/D177</f>
        <v>83.2993241003135</v>
      </c>
      <c r="H177" s="79"/>
    </row>
    <row r="178" spans="1:8" ht="18.75">
      <c r="A178" s="12">
        <v>70303</v>
      </c>
      <c r="B178" s="7" t="s">
        <v>183</v>
      </c>
      <c r="C178" s="13">
        <v>0</v>
      </c>
      <c r="D178" s="100">
        <v>20000</v>
      </c>
      <c r="E178" s="100">
        <v>53773.399999999994</v>
      </c>
      <c r="F178" s="21"/>
      <c r="G178" s="22">
        <f aca="true" t="shared" si="16" ref="G178:G184">E178*100/D178</f>
        <v>268.86699999999996</v>
      </c>
      <c r="H178" s="79"/>
    </row>
    <row r="179" spans="1:8" ht="37.5">
      <c r="A179" s="12">
        <v>70401</v>
      </c>
      <c r="B179" s="7" t="s">
        <v>255</v>
      </c>
      <c r="C179" s="13">
        <v>0</v>
      </c>
      <c r="D179" s="100">
        <v>26072</v>
      </c>
      <c r="E179" s="100">
        <v>26072</v>
      </c>
      <c r="F179" s="21"/>
      <c r="G179" s="22">
        <f t="shared" si="16"/>
        <v>100</v>
      </c>
      <c r="H179" s="79"/>
    </row>
    <row r="180" spans="1:8" ht="18.75">
      <c r="A180" s="12">
        <v>70802</v>
      </c>
      <c r="B180" s="7" t="s">
        <v>164</v>
      </c>
      <c r="C180" s="13">
        <v>0</v>
      </c>
      <c r="D180" s="100">
        <v>40156</v>
      </c>
      <c r="E180" s="100">
        <v>39888.8</v>
      </c>
      <c r="F180" s="21"/>
      <c r="G180" s="22">
        <f t="shared" si="16"/>
        <v>99.33459507919116</v>
      </c>
      <c r="H180" s="79"/>
    </row>
    <row r="181" spans="1:8" ht="37.5">
      <c r="A181" s="12">
        <v>70804</v>
      </c>
      <c r="B181" s="7" t="s">
        <v>256</v>
      </c>
      <c r="C181" s="13">
        <v>0</v>
      </c>
      <c r="D181" s="100">
        <v>49773</v>
      </c>
      <c r="E181" s="100">
        <v>0</v>
      </c>
      <c r="F181" s="21"/>
      <c r="G181" s="22">
        <f t="shared" si="16"/>
        <v>0</v>
      </c>
      <c r="H181" s="79"/>
    </row>
    <row r="182" spans="1:8" ht="37.5">
      <c r="A182" s="12">
        <v>70805</v>
      </c>
      <c r="B182" s="7" t="s">
        <v>166</v>
      </c>
      <c r="C182" s="13">
        <v>0</v>
      </c>
      <c r="D182" s="100">
        <v>14547</v>
      </c>
      <c r="E182" s="100">
        <v>0</v>
      </c>
      <c r="F182" s="21"/>
      <c r="G182" s="22">
        <f t="shared" si="16"/>
        <v>0</v>
      </c>
      <c r="H182" s="79"/>
    </row>
    <row r="183" spans="1:8" ht="18.75">
      <c r="A183" s="12">
        <v>70806</v>
      </c>
      <c r="B183" s="7" t="s">
        <v>167</v>
      </c>
      <c r="C183" s="13">
        <v>0</v>
      </c>
      <c r="D183" s="100">
        <v>41000</v>
      </c>
      <c r="E183" s="100">
        <v>10725</v>
      </c>
      <c r="F183" s="21"/>
      <c r="G183" s="22">
        <f t="shared" si="16"/>
        <v>26.158536585365855</v>
      </c>
      <c r="H183" s="79"/>
    </row>
    <row r="184" spans="1:8" ht="27" customHeight="1">
      <c r="A184" s="12">
        <v>70807</v>
      </c>
      <c r="B184" s="7" t="s">
        <v>168</v>
      </c>
      <c r="C184" s="13">
        <v>10000</v>
      </c>
      <c r="D184" s="111">
        <v>0</v>
      </c>
      <c r="E184" s="111">
        <v>0</v>
      </c>
      <c r="F184" s="21"/>
      <c r="G184" s="22"/>
      <c r="H184" s="79"/>
    </row>
    <row r="185" spans="1:8" ht="18.75">
      <c r="A185" s="11" t="s">
        <v>46</v>
      </c>
      <c r="B185" s="6" t="s">
        <v>47</v>
      </c>
      <c r="C185" s="16">
        <f>SUM(C186:C187)</f>
        <v>2393800</v>
      </c>
      <c r="D185" s="16">
        <f>SUM(D186:D187)</f>
        <v>3131646</v>
      </c>
      <c r="E185" s="16">
        <f>SUM(E186:E187)</f>
        <v>6573870.03</v>
      </c>
      <c r="F185" s="16">
        <f>SUM(F187)</f>
        <v>10921.802599999997</v>
      </c>
      <c r="G185" s="26">
        <f>SUM(G187)</f>
        <v>255.84143416215605</v>
      </c>
      <c r="H185" s="79"/>
    </row>
    <row r="186" spans="1:8" ht="18.75">
      <c r="A186" s="12">
        <v>80101</v>
      </c>
      <c r="B186" s="7" t="s">
        <v>220</v>
      </c>
      <c r="C186" s="13">
        <v>2378800</v>
      </c>
      <c r="D186" s="100">
        <v>2491300</v>
      </c>
      <c r="E186" s="100">
        <v>4935599.640000001</v>
      </c>
      <c r="F186" s="21">
        <f>E186*100/C186</f>
        <v>207.48274928535398</v>
      </c>
      <c r="G186" s="22">
        <f>E186*100/D186</f>
        <v>198.11342030265325</v>
      </c>
      <c r="H186" s="79"/>
    </row>
    <row r="187" spans="1:8" ht="37.5">
      <c r="A187" s="12">
        <v>80800</v>
      </c>
      <c r="B187" s="7" t="s">
        <v>184</v>
      </c>
      <c r="C187" s="13">
        <v>15000</v>
      </c>
      <c r="D187" s="100">
        <v>640346</v>
      </c>
      <c r="E187" s="100">
        <v>1638270.3899999997</v>
      </c>
      <c r="F187" s="21">
        <f>E187*100/C187</f>
        <v>10921.802599999997</v>
      </c>
      <c r="G187" s="22">
        <f>E187*100/D187</f>
        <v>255.84143416215605</v>
      </c>
      <c r="H187" s="79"/>
    </row>
    <row r="188" spans="1:8" ht="18.75">
      <c r="A188" s="11" t="s">
        <v>48</v>
      </c>
      <c r="B188" s="6" t="s">
        <v>49</v>
      </c>
      <c r="C188" s="16">
        <f>C189+C190</f>
        <v>0</v>
      </c>
      <c r="D188" s="16">
        <f>D189+D190</f>
        <v>21536</v>
      </c>
      <c r="E188" s="16">
        <f>E189+E190</f>
        <v>118196.34</v>
      </c>
      <c r="F188" s="21"/>
      <c r="G188" s="22">
        <f>E188*100/D188</f>
        <v>548.8314450222882</v>
      </c>
      <c r="H188" s="79"/>
    </row>
    <row r="189" spans="1:8" ht="18.75">
      <c r="A189" s="12" t="s">
        <v>234</v>
      </c>
      <c r="B189" s="7" t="s">
        <v>235</v>
      </c>
      <c r="C189" s="13">
        <v>0</v>
      </c>
      <c r="D189" s="111">
        <v>0</v>
      </c>
      <c r="E189" s="100">
        <v>86691.29999999999</v>
      </c>
      <c r="F189" s="21"/>
      <c r="G189" s="22"/>
      <c r="H189" s="79"/>
    </row>
    <row r="190" spans="1:8" ht="37.5">
      <c r="A190" s="12" t="s">
        <v>105</v>
      </c>
      <c r="B190" s="7" t="s">
        <v>106</v>
      </c>
      <c r="C190" s="13">
        <v>0</v>
      </c>
      <c r="D190" s="100">
        <v>21536</v>
      </c>
      <c r="E190" s="100">
        <v>31505.04</v>
      </c>
      <c r="F190" s="21"/>
      <c r="G190" s="22">
        <f>E190*100/D190</f>
        <v>146.2901188707281</v>
      </c>
      <c r="H190" s="79"/>
    </row>
    <row r="191" spans="1:8" ht="18.75">
      <c r="A191" s="11" t="s">
        <v>115</v>
      </c>
      <c r="B191" s="6" t="s">
        <v>116</v>
      </c>
      <c r="C191" s="16">
        <f>SUM(C192:C193)</f>
        <v>821000</v>
      </c>
      <c r="D191" s="16">
        <f>D192+D193</f>
        <v>2223000.55</v>
      </c>
      <c r="E191" s="16">
        <f>E192+E193</f>
        <v>1643009.6800000002</v>
      </c>
      <c r="F191" s="19">
        <f>E191*100/C191</f>
        <v>200.12298172959808</v>
      </c>
      <c r="G191" s="20">
        <f aca="true" t="shared" si="17" ref="G191:G199">E191*100/D191</f>
        <v>73.90954896524882</v>
      </c>
      <c r="H191" s="79"/>
    </row>
    <row r="192" spans="1:8" ht="37.5">
      <c r="A192" s="12">
        <v>100102</v>
      </c>
      <c r="B192" s="7" t="s">
        <v>206</v>
      </c>
      <c r="C192" s="13">
        <v>0</v>
      </c>
      <c r="D192" s="100">
        <v>1029647</v>
      </c>
      <c r="E192" s="100">
        <v>453834.12</v>
      </c>
      <c r="F192" s="21"/>
      <c r="G192" s="22">
        <f t="shared" si="17"/>
        <v>44.076670936738516</v>
      </c>
      <c r="H192" s="79"/>
    </row>
    <row r="193" spans="1:8" ht="18.75">
      <c r="A193" s="12">
        <v>100203</v>
      </c>
      <c r="B193" s="7" t="s">
        <v>185</v>
      </c>
      <c r="C193" s="13">
        <v>821000</v>
      </c>
      <c r="D193" s="100">
        <v>1193353.55</v>
      </c>
      <c r="E193" s="100">
        <v>1189175.56</v>
      </c>
      <c r="F193" s="21"/>
      <c r="G193" s="22">
        <f t="shared" si="17"/>
        <v>99.64989503739272</v>
      </c>
      <c r="H193" s="79"/>
    </row>
    <row r="194" spans="1:8" ht="18.75">
      <c r="A194" s="11" t="s">
        <v>117</v>
      </c>
      <c r="B194" s="6" t="s">
        <v>118</v>
      </c>
      <c r="C194" s="16">
        <f>SUM(C195:C199)</f>
        <v>2179284</v>
      </c>
      <c r="D194" s="16">
        <f>D195+D196+D197+D198+D199</f>
        <v>7175594</v>
      </c>
      <c r="E194" s="16">
        <f>E195+E196+E197+E198+E199</f>
        <v>6561188.26</v>
      </c>
      <c r="F194" s="19">
        <f aca="true" t="shared" si="18" ref="F194:F199">E194*100/C194</f>
        <v>301.0708223434853</v>
      </c>
      <c r="G194" s="20">
        <f t="shared" si="17"/>
        <v>91.43756266031774</v>
      </c>
      <c r="H194" s="79"/>
    </row>
    <row r="195" spans="1:8" ht="18.75">
      <c r="A195" s="12">
        <v>110201</v>
      </c>
      <c r="B195" s="7" t="s">
        <v>169</v>
      </c>
      <c r="C195" s="13">
        <v>283500</v>
      </c>
      <c r="D195" s="100">
        <v>1061616</v>
      </c>
      <c r="E195" s="100">
        <v>1072069</v>
      </c>
      <c r="F195" s="21">
        <f t="shared" si="18"/>
        <v>378.1548500881834</v>
      </c>
      <c r="G195" s="22">
        <f t="shared" si="17"/>
        <v>100.98463097767932</v>
      </c>
      <c r="H195" s="79"/>
    </row>
    <row r="196" spans="1:8" ht="18.75">
      <c r="A196" s="12">
        <v>110202</v>
      </c>
      <c r="B196" s="7" t="s">
        <v>170</v>
      </c>
      <c r="C196" s="13">
        <v>13000</v>
      </c>
      <c r="D196" s="100">
        <v>13000</v>
      </c>
      <c r="E196" s="100">
        <v>14488</v>
      </c>
      <c r="F196" s="21">
        <f t="shared" si="18"/>
        <v>111.44615384615385</v>
      </c>
      <c r="G196" s="22">
        <f t="shared" si="17"/>
        <v>111.44615384615385</v>
      </c>
      <c r="H196" s="79"/>
    </row>
    <row r="197" spans="1:8" ht="18.75" customHeight="1">
      <c r="A197" s="12">
        <v>110204</v>
      </c>
      <c r="B197" s="7" t="s">
        <v>186</v>
      </c>
      <c r="C197" s="13">
        <v>1608284</v>
      </c>
      <c r="D197" s="100">
        <v>5655970</v>
      </c>
      <c r="E197" s="100">
        <v>4991388.26</v>
      </c>
      <c r="F197" s="21">
        <f t="shared" si="18"/>
        <v>310.3549037359073</v>
      </c>
      <c r="G197" s="22">
        <f t="shared" si="17"/>
        <v>88.24990691251898</v>
      </c>
      <c r="H197" s="79"/>
    </row>
    <row r="198" spans="1:8" ht="33.75" customHeight="1">
      <c r="A198" s="12">
        <v>110205</v>
      </c>
      <c r="B198" s="7" t="s">
        <v>189</v>
      </c>
      <c r="C198" s="13">
        <v>264500</v>
      </c>
      <c r="D198" s="100">
        <v>435008</v>
      </c>
      <c r="E198" s="100">
        <v>473243</v>
      </c>
      <c r="F198" s="21">
        <f t="shared" si="18"/>
        <v>178.91984877126654</v>
      </c>
      <c r="G198" s="22">
        <f t="shared" si="17"/>
        <v>108.78949352655583</v>
      </c>
      <c r="H198" s="79"/>
    </row>
    <row r="199" spans="1:8" ht="18.75">
      <c r="A199" s="12">
        <v>110502</v>
      </c>
      <c r="B199" s="7" t="s">
        <v>173</v>
      </c>
      <c r="C199" s="13">
        <v>10000</v>
      </c>
      <c r="D199" s="100">
        <v>10000</v>
      </c>
      <c r="E199" s="100">
        <v>10000</v>
      </c>
      <c r="F199" s="21">
        <f t="shared" si="18"/>
        <v>100</v>
      </c>
      <c r="G199" s="22">
        <f t="shared" si="17"/>
        <v>100</v>
      </c>
      <c r="H199" s="79"/>
    </row>
    <row r="200" spans="1:8" ht="18.75">
      <c r="A200" s="11" t="s">
        <v>119</v>
      </c>
      <c r="B200" s="6" t="s">
        <v>120</v>
      </c>
      <c r="C200" s="16"/>
      <c r="D200" s="16"/>
      <c r="E200" s="16">
        <f>E201</f>
        <v>946</v>
      </c>
      <c r="F200" s="21"/>
      <c r="G200" s="22"/>
      <c r="H200" s="79"/>
    </row>
    <row r="201" spans="1:8" ht="37.5">
      <c r="A201" s="11">
        <v>130107</v>
      </c>
      <c r="B201" s="6" t="s">
        <v>249</v>
      </c>
      <c r="C201" s="16"/>
      <c r="D201" s="100"/>
      <c r="E201" s="100">
        <v>946</v>
      </c>
      <c r="F201" s="21"/>
      <c r="G201" s="22"/>
      <c r="H201" s="79"/>
    </row>
    <row r="202" spans="1:8" ht="27.75" customHeight="1">
      <c r="A202" s="11">
        <v>150000</v>
      </c>
      <c r="B202" s="6" t="s">
        <v>121</v>
      </c>
      <c r="C202" s="16">
        <f>SUM(C203:C206)</f>
        <v>4958245</v>
      </c>
      <c r="D202" s="16">
        <f>D203+D204+D205+D206</f>
        <v>57379896.55</v>
      </c>
      <c r="E202" s="16">
        <f>E203+E204+E205+E206</f>
        <v>48511070.43</v>
      </c>
      <c r="F202" s="19">
        <f aca="true" t="shared" si="19" ref="F202:F213">E202*100/C202</f>
        <v>978.3919598567638</v>
      </c>
      <c r="G202" s="20">
        <f>E202*100/D202</f>
        <v>84.5436700774254</v>
      </c>
      <c r="H202" s="79"/>
    </row>
    <row r="203" spans="1:8" ht="41.25" customHeight="1">
      <c r="A203" s="12" t="s">
        <v>137</v>
      </c>
      <c r="B203" s="7" t="s">
        <v>138</v>
      </c>
      <c r="C203" s="13">
        <v>3981245</v>
      </c>
      <c r="D203" s="100">
        <v>22849121.55</v>
      </c>
      <c r="E203" s="100">
        <v>18938772.150000002</v>
      </c>
      <c r="F203" s="21">
        <f t="shared" si="19"/>
        <v>475.6997409101927</v>
      </c>
      <c r="G203" s="22">
        <f>E203*100/D203</f>
        <v>82.88621559720313</v>
      </c>
      <c r="H203" s="79"/>
    </row>
    <row r="204" spans="1:8" ht="37.5">
      <c r="A204" s="12">
        <v>150118</v>
      </c>
      <c r="B204" s="7" t="s">
        <v>257</v>
      </c>
      <c r="C204" s="13"/>
      <c r="D204" s="100">
        <v>2201195</v>
      </c>
      <c r="E204" s="100">
        <v>2201195</v>
      </c>
      <c r="F204" s="21"/>
      <c r="G204" s="22"/>
      <c r="H204" s="79"/>
    </row>
    <row r="205" spans="1:8" ht="18.75">
      <c r="A205" s="12">
        <v>150122</v>
      </c>
      <c r="B205" s="7" t="s">
        <v>252</v>
      </c>
      <c r="C205" s="13"/>
      <c r="D205" s="100">
        <v>29605742</v>
      </c>
      <c r="E205" s="100">
        <v>25380921.279999997</v>
      </c>
      <c r="F205" s="21"/>
      <c r="G205" s="22"/>
      <c r="H205" s="79"/>
    </row>
    <row r="206" spans="1:8" ht="36.75" customHeight="1">
      <c r="A206" s="12" t="s">
        <v>231</v>
      </c>
      <c r="B206" s="7" t="s">
        <v>122</v>
      </c>
      <c r="C206" s="13">
        <v>977000</v>
      </c>
      <c r="D206" s="100">
        <v>2723838</v>
      </c>
      <c r="E206" s="100">
        <v>1990182</v>
      </c>
      <c r="F206" s="21">
        <f t="shared" si="19"/>
        <v>203.7033776867963</v>
      </c>
      <c r="G206" s="22">
        <f aca="true" t="shared" si="20" ref="G206:G217">E206*100/D206</f>
        <v>73.06535851251066</v>
      </c>
      <c r="H206" s="79"/>
    </row>
    <row r="207" spans="1:8" ht="42" customHeight="1">
      <c r="A207" s="11" t="s">
        <v>139</v>
      </c>
      <c r="B207" s="6" t="s">
        <v>140</v>
      </c>
      <c r="C207" s="16">
        <f>SUM(C208:C209)</f>
        <v>150000</v>
      </c>
      <c r="D207" s="16">
        <f>SUM(D208:D209)</f>
        <v>341459</v>
      </c>
      <c r="E207" s="16">
        <f>SUM(E208:E209)</f>
        <v>216707.38</v>
      </c>
      <c r="F207" s="21">
        <f t="shared" si="19"/>
        <v>144.47158666666667</v>
      </c>
      <c r="G207" s="22">
        <f t="shared" si="20"/>
        <v>63.46512465625448</v>
      </c>
      <c r="H207" s="79"/>
    </row>
    <row r="208" spans="1:8" ht="24.75" customHeight="1">
      <c r="A208" s="12">
        <v>160101</v>
      </c>
      <c r="B208" s="7" t="s">
        <v>178</v>
      </c>
      <c r="C208" s="13">
        <v>120000</v>
      </c>
      <c r="D208" s="100">
        <v>311459</v>
      </c>
      <c r="E208" s="100">
        <v>216707.38</v>
      </c>
      <c r="F208" s="21">
        <f t="shared" si="19"/>
        <v>180.58948333333333</v>
      </c>
      <c r="G208" s="22">
        <f t="shared" si="20"/>
        <v>69.57814030097059</v>
      </c>
      <c r="H208" s="79"/>
    </row>
    <row r="209" spans="1:8" ht="42" customHeight="1">
      <c r="A209" s="12" t="s">
        <v>141</v>
      </c>
      <c r="B209" s="7" t="s">
        <v>142</v>
      </c>
      <c r="C209" s="13">
        <v>30000</v>
      </c>
      <c r="D209" s="100">
        <v>30000</v>
      </c>
      <c r="E209" s="111"/>
      <c r="F209" s="21">
        <f t="shared" si="19"/>
        <v>0</v>
      </c>
      <c r="G209" s="22">
        <f t="shared" si="20"/>
        <v>0</v>
      </c>
      <c r="H209" s="79"/>
    </row>
    <row r="210" spans="1:8" ht="37.5">
      <c r="A210" s="11" t="s">
        <v>123</v>
      </c>
      <c r="B210" s="6" t="s">
        <v>124</v>
      </c>
      <c r="C210" s="16">
        <f>C211</f>
        <v>2608000</v>
      </c>
      <c r="D210" s="16">
        <f>D211</f>
        <v>27389685</v>
      </c>
      <c r="E210" s="16">
        <f>E211</f>
        <v>28925837.72</v>
      </c>
      <c r="F210" s="19">
        <f t="shared" si="19"/>
        <v>1109.1195444785276</v>
      </c>
      <c r="G210" s="20">
        <f t="shared" si="20"/>
        <v>105.60850816648676</v>
      </c>
      <c r="H210" s="79"/>
    </row>
    <row r="211" spans="1:8" ht="63" customHeight="1">
      <c r="A211" s="12" t="s">
        <v>143</v>
      </c>
      <c r="B211" s="7" t="s">
        <v>144</v>
      </c>
      <c r="C211" s="13">
        <v>2608000</v>
      </c>
      <c r="D211" s="100">
        <v>27389685</v>
      </c>
      <c r="E211" s="100">
        <v>28925837.72</v>
      </c>
      <c r="F211" s="21">
        <f t="shared" si="19"/>
        <v>1109.1195444785276</v>
      </c>
      <c r="G211" s="22">
        <f t="shared" si="20"/>
        <v>105.60850816648676</v>
      </c>
      <c r="H211" s="79"/>
    </row>
    <row r="212" spans="1:8" ht="63" customHeight="1">
      <c r="A212" s="11" t="s">
        <v>127</v>
      </c>
      <c r="B212" s="6" t="s">
        <v>128</v>
      </c>
      <c r="C212" s="16">
        <f>C213</f>
        <v>100000</v>
      </c>
      <c r="D212" s="16">
        <f>D213</f>
        <v>468808</v>
      </c>
      <c r="E212" s="16">
        <f>E213</f>
        <v>424607.15</v>
      </c>
      <c r="F212" s="21">
        <f t="shared" si="19"/>
        <v>424.60715</v>
      </c>
      <c r="G212" s="22">
        <f t="shared" si="20"/>
        <v>90.57165193426734</v>
      </c>
      <c r="H212" s="79"/>
    </row>
    <row r="213" spans="1:8" ht="61.5" customHeight="1">
      <c r="A213" s="12" t="s">
        <v>145</v>
      </c>
      <c r="B213" s="7" t="s">
        <v>146</v>
      </c>
      <c r="C213" s="13">
        <v>100000</v>
      </c>
      <c r="D213" s="100">
        <v>468808</v>
      </c>
      <c r="E213" s="100">
        <v>424607.15</v>
      </c>
      <c r="F213" s="21">
        <f t="shared" si="19"/>
        <v>424.60715</v>
      </c>
      <c r="G213" s="22">
        <f t="shared" si="20"/>
        <v>90.57165193426734</v>
      </c>
      <c r="H213" s="79"/>
    </row>
    <row r="214" spans="1:8" s="98" customFormat="1" ht="38.25" customHeight="1">
      <c r="A214" s="11" t="s">
        <v>236</v>
      </c>
      <c r="B214" s="6" t="s">
        <v>237</v>
      </c>
      <c r="C214" s="34">
        <v>0</v>
      </c>
      <c r="D214" s="34">
        <v>300000</v>
      </c>
      <c r="E214" s="34">
        <f>E215</f>
        <v>299797.95</v>
      </c>
      <c r="F214" s="21"/>
      <c r="G214" s="22">
        <f t="shared" si="20"/>
        <v>99.93265</v>
      </c>
      <c r="H214" s="104"/>
    </row>
    <row r="215" spans="1:8" s="98" customFormat="1" ht="30.75" customHeight="1">
      <c r="A215" s="12" t="s">
        <v>238</v>
      </c>
      <c r="B215" s="7" t="s">
        <v>239</v>
      </c>
      <c r="C215" s="13">
        <v>0</v>
      </c>
      <c r="D215" s="100">
        <v>300000</v>
      </c>
      <c r="E215" s="100">
        <v>299797.95</v>
      </c>
      <c r="F215" s="21"/>
      <c r="G215" s="22">
        <f t="shared" si="20"/>
        <v>99.93265</v>
      </c>
      <c r="H215" s="104"/>
    </row>
    <row r="216" spans="1:8" s="98" customFormat="1" ht="33" customHeight="1">
      <c r="A216" s="89" t="s">
        <v>147</v>
      </c>
      <c r="B216" s="90" t="s">
        <v>24</v>
      </c>
      <c r="C216" s="91">
        <f>SUM(C217:C221)</f>
        <v>1081400</v>
      </c>
      <c r="D216" s="91">
        <f>D217+D218+D219+D220+D221</f>
        <v>6337874</v>
      </c>
      <c r="E216" s="91">
        <f>E217+E218+E219+E220+E221</f>
        <v>2688070.48</v>
      </c>
      <c r="F216" s="92">
        <f>E216*100/C216</f>
        <v>248.5731903088589</v>
      </c>
      <c r="G216" s="93">
        <f t="shared" si="20"/>
        <v>42.412810352493594</v>
      </c>
      <c r="H216" s="104"/>
    </row>
    <row r="217" spans="1:8" s="98" customFormat="1" ht="40.5" customHeight="1">
      <c r="A217" s="12" t="s">
        <v>148</v>
      </c>
      <c r="B217" s="7" t="s">
        <v>149</v>
      </c>
      <c r="C217" s="14">
        <v>800000</v>
      </c>
      <c r="D217" s="100">
        <v>1100000</v>
      </c>
      <c r="E217" s="100">
        <v>573618</v>
      </c>
      <c r="F217" s="21">
        <f>E217*100/C217</f>
        <v>71.70225</v>
      </c>
      <c r="G217" s="22">
        <f t="shared" si="20"/>
        <v>52.147090909090906</v>
      </c>
      <c r="H217" s="104"/>
    </row>
    <row r="218" spans="1:8" s="98" customFormat="1" ht="55.5" customHeight="1">
      <c r="A218" s="12">
        <v>240602</v>
      </c>
      <c r="B218" s="7" t="s">
        <v>245</v>
      </c>
      <c r="C218" s="14"/>
      <c r="D218" s="100">
        <v>199900</v>
      </c>
      <c r="E218" s="100">
        <v>27331.69</v>
      </c>
      <c r="F218" s="21"/>
      <c r="G218" s="22"/>
      <c r="H218" s="104"/>
    </row>
    <row r="219" spans="1:8" ht="25.5" customHeight="1">
      <c r="A219" s="12">
        <v>240603</v>
      </c>
      <c r="B219" s="14" t="s">
        <v>246</v>
      </c>
      <c r="C219" s="98"/>
      <c r="D219" s="100">
        <v>4174173</v>
      </c>
      <c r="E219" s="100">
        <v>1365676.43</v>
      </c>
      <c r="F219" s="21"/>
      <c r="G219" s="22"/>
      <c r="H219" s="79"/>
    </row>
    <row r="220" spans="1:8" ht="36.75" customHeight="1">
      <c r="A220" s="12">
        <v>240604</v>
      </c>
      <c r="B220" s="14" t="s">
        <v>247</v>
      </c>
      <c r="C220" s="98"/>
      <c r="D220" s="100">
        <v>6313</v>
      </c>
      <c r="E220" s="100">
        <v>6300</v>
      </c>
      <c r="F220" s="21"/>
      <c r="G220" s="22"/>
      <c r="H220" s="79"/>
    </row>
    <row r="221" spans="1:8" ht="56.25">
      <c r="A221" s="12" t="s">
        <v>150</v>
      </c>
      <c r="B221" s="7" t="s">
        <v>151</v>
      </c>
      <c r="C221" s="14">
        <v>281400</v>
      </c>
      <c r="D221" s="100">
        <v>857488</v>
      </c>
      <c r="E221" s="100">
        <v>715144.3600000001</v>
      </c>
      <c r="F221" s="21">
        <f>E221*100/C221</f>
        <v>254.1380099502488</v>
      </c>
      <c r="G221" s="22">
        <f aca="true" t="shared" si="21" ref="G221:G228">E221*100/D221</f>
        <v>83.39992629634469</v>
      </c>
      <c r="H221" s="79"/>
    </row>
    <row r="222" spans="1:8" ht="18.75">
      <c r="A222" s="94" t="s">
        <v>129</v>
      </c>
      <c r="B222" s="95" t="s">
        <v>130</v>
      </c>
      <c r="C222" s="34">
        <f>SUM(C223:C226)</f>
        <v>9000</v>
      </c>
      <c r="D222" s="34">
        <f>D223+D224+D225+D226+D227</f>
        <v>22747395.1</v>
      </c>
      <c r="E222" s="34">
        <v>19138921</v>
      </c>
      <c r="F222" s="96">
        <f>E222/C222*100</f>
        <v>212654.67777777778</v>
      </c>
      <c r="G222" s="97">
        <f t="shared" si="21"/>
        <v>84.13675902609174</v>
      </c>
      <c r="H222" s="79"/>
    </row>
    <row r="223" spans="1:8" ht="37.5">
      <c r="A223" s="12" t="s">
        <v>232</v>
      </c>
      <c r="B223" s="7" t="s">
        <v>233</v>
      </c>
      <c r="C223" s="13">
        <v>0</v>
      </c>
      <c r="D223" s="100">
        <v>1078000</v>
      </c>
      <c r="E223" s="100">
        <v>1078000</v>
      </c>
      <c r="F223" s="21"/>
      <c r="G223" s="22">
        <f t="shared" si="21"/>
        <v>100</v>
      </c>
      <c r="H223" s="79"/>
    </row>
    <row r="224" spans="1:8" ht="56.25">
      <c r="A224" s="12" t="s">
        <v>208</v>
      </c>
      <c r="B224" s="7" t="s">
        <v>205</v>
      </c>
      <c r="C224" s="13">
        <v>0</v>
      </c>
      <c r="D224" s="100">
        <v>311000</v>
      </c>
      <c r="E224" s="100">
        <v>308868</v>
      </c>
      <c r="F224" s="21"/>
      <c r="G224" s="22">
        <f t="shared" si="21"/>
        <v>99.3144694533762</v>
      </c>
      <c r="H224" s="79"/>
    </row>
    <row r="225" spans="1:8" ht="18.75">
      <c r="A225" s="12" t="s">
        <v>190</v>
      </c>
      <c r="B225" s="7" t="s">
        <v>2</v>
      </c>
      <c r="C225" s="13">
        <v>0</v>
      </c>
      <c r="D225" s="100">
        <v>14870554.1</v>
      </c>
      <c r="E225" s="100">
        <v>11723811</v>
      </c>
      <c r="F225" s="21"/>
      <c r="G225" s="22">
        <f t="shared" si="21"/>
        <v>78.83909988263316</v>
      </c>
      <c r="H225" s="79"/>
    </row>
    <row r="226" spans="1:7" ht="18.75">
      <c r="A226" s="12" t="s">
        <v>133</v>
      </c>
      <c r="B226" s="7" t="s">
        <v>134</v>
      </c>
      <c r="C226" s="13">
        <v>9000</v>
      </c>
      <c r="D226" s="100">
        <v>160800</v>
      </c>
      <c r="E226" s="100">
        <v>157194.99</v>
      </c>
      <c r="F226" s="21">
        <f>E226*100/C226</f>
        <v>1746.611</v>
      </c>
      <c r="G226" s="22">
        <f t="shared" si="21"/>
        <v>97.75807835820896</v>
      </c>
    </row>
    <row r="227" spans="1:7" ht="57" thickBot="1">
      <c r="A227" s="85">
        <v>250406</v>
      </c>
      <c r="B227" s="86" t="s">
        <v>248</v>
      </c>
      <c r="C227" s="54"/>
      <c r="D227" s="100">
        <v>6327041</v>
      </c>
      <c r="E227" s="100">
        <v>5871046.640000001</v>
      </c>
      <c r="F227" s="87"/>
      <c r="G227" s="88">
        <f t="shared" si="21"/>
        <v>92.79292863757324</v>
      </c>
    </row>
    <row r="228" spans="1:7" ht="19.5" thickBot="1">
      <c r="A228" s="8" t="s">
        <v>3</v>
      </c>
      <c r="B228" s="9" t="s">
        <v>135</v>
      </c>
      <c r="C228" s="15">
        <f>C172+C175+C185+C188+C191+C194+C202+C207+C210+C212+C216+C222+C214</f>
        <v>21155219</v>
      </c>
      <c r="D228" s="102">
        <f>D222+D216+D214+D212+D210+D207+D202+D200+D194+D191+D188+D185+D175+D172+D174</f>
        <v>160576848.2</v>
      </c>
      <c r="E228" s="102">
        <f>E222+E216+E214+E212+E210+E207+E202+E200+E194+E191+E188+E185+E175+E172+E174</f>
        <v>156388213.09</v>
      </c>
      <c r="F228" s="23">
        <f>E228*100/C228</f>
        <v>739.2417591611791</v>
      </c>
      <c r="G228" s="24">
        <f t="shared" si="21"/>
        <v>97.39150745767347</v>
      </c>
    </row>
    <row r="229" spans="4:5" ht="18.75">
      <c r="D229" s="112"/>
      <c r="E229" s="112"/>
    </row>
  </sheetData>
  <sheetProtection/>
  <mergeCells count="14">
    <mergeCell ref="A171:G171"/>
    <mergeCell ref="A153:G153"/>
    <mergeCell ref="A169:B169"/>
    <mergeCell ref="A170:B170"/>
    <mergeCell ref="A54:G54"/>
    <mergeCell ref="A1:G1"/>
    <mergeCell ref="F4:G4"/>
    <mergeCell ref="A6:G6"/>
    <mergeCell ref="C4:C5"/>
    <mergeCell ref="D4:D5"/>
    <mergeCell ref="E4:E5"/>
    <mergeCell ref="A2:G2"/>
    <mergeCell ref="A4:A5"/>
    <mergeCell ref="B4:B5"/>
  </mergeCells>
  <printOptions/>
  <pageMargins left="0.7480314960629921" right="0.1968503937007874" top="0.3937007874015748" bottom="0.3937007874015748" header="0" footer="0"/>
  <pageSetup fitToHeight="5" fitToWidth="1" horizontalDpi="600" verticalDpi="600" orientation="portrait" paperSize="9" scale="45" r:id="rId1"/>
  <rowBreaks count="4" manualBreakCount="4">
    <brk id="53" max="6" man="1"/>
    <brk id="87" max="6" man="1"/>
    <brk id="135" max="6" man="1"/>
    <brk id="1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vinfinrda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t.trofymyshyn</dc:creator>
  <cp:keywords/>
  <dc:description/>
  <cp:lastModifiedBy>f004</cp:lastModifiedBy>
  <cp:lastPrinted>2017-02-10T09:28:10Z</cp:lastPrinted>
  <dcterms:created xsi:type="dcterms:W3CDTF">2010-07-22T07:47:55Z</dcterms:created>
  <dcterms:modified xsi:type="dcterms:W3CDTF">2017-02-14T14:48:14Z</dcterms:modified>
  <cp:category/>
  <cp:version/>
  <cp:contentType/>
  <cp:contentStatus/>
</cp:coreProperties>
</file>