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7"/>
  </bookViews>
  <sheets>
    <sheet name="1" sheetId="1" r:id="rId1"/>
    <sheet name="2" sheetId="2" r:id="rId2"/>
    <sheet name="3" sheetId="3" r:id="rId3"/>
    <sheet name="3-1" sheetId="4" r:id="rId4"/>
    <sheet name="4" sheetId="5" r:id="rId5"/>
    <sheet name="5" sheetId="6" r:id="rId6"/>
    <sheet name="6" sheetId="7" r:id="rId7"/>
    <sheet name="7" sheetId="8" r:id="rId8"/>
  </sheets>
  <definedNames>
    <definedName name="_ftn1" localSheetId="1">'2'!$A$187</definedName>
    <definedName name="_ftn2" localSheetId="2">'3'!#REF!</definedName>
    <definedName name="_ftnref1" localSheetId="1">'2'!#REF!</definedName>
    <definedName name="_ftnref2" localSheetId="2">'3'!#REF!</definedName>
    <definedName name="_xlnm.Print_Titles" localSheetId="0">'1'!$11:$15</definedName>
    <definedName name="_xlnm.Print_Area" localSheetId="0">'1'!$A$1:$F$67</definedName>
    <definedName name="_xlnm.Print_Area" localSheetId="1">'2'!$A$1:$M$152</definedName>
    <definedName name="_xlnm.Print_Area" localSheetId="2">'3'!$A$1:$M$172</definedName>
    <definedName name="_xlnm.Print_Area" localSheetId="5">'5'!$A$1:$G$37</definedName>
    <definedName name="_xlnm.Print_Area" localSheetId="7">'7'!$A$1:$G$50</definedName>
  </definedNames>
  <calcPr fullCalcOnLoad="1"/>
</workbook>
</file>

<file path=xl/sharedStrings.xml><?xml version="1.0" encoding="utf-8"?>
<sst xmlns="http://schemas.openxmlformats.org/spreadsheetml/2006/main" count="1121" uniqueCount="615">
  <si>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</si>
  <si>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r>
      <t xml:space="preserve">Надання пільг </t>
    </r>
    <r>
      <rPr>
        <sz val="11"/>
        <rFont val="Times New Roman"/>
        <family val="1"/>
      </rPr>
      <t>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r>
  </si>
  <si>
    <r>
      <t xml:space="preserve">Надання пільг </t>
    </r>
    <r>
      <rPr>
        <sz val="11"/>
        <rFont val="Times New Roman"/>
        <family val="1"/>
      </rPr>
      <t>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r>
  </si>
  <si>
    <r>
      <t xml:space="preserve">Надання пільг </t>
    </r>
    <r>
      <rPr>
        <sz val="10"/>
        <rFont val="Times New Roman"/>
        <family val="1"/>
      </rPr>
      <t>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r>
  </si>
  <si>
    <r>
      <t xml:space="preserve">Надання пільг </t>
    </r>
    <r>
      <rPr>
        <sz val="11"/>
        <rFont val="Times New Roman"/>
        <family val="1"/>
      </rPr>
      <t>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r>
  </si>
  <si>
    <t>на виконання "Районної програми щодо висвітлення діяльності органів виконавчої влади в засобах масової інформації на 2013-2017 роки"</t>
  </si>
  <si>
    <t>на виконання заходів "Районної програми щодо висвітлення діяльності органів виконавчої влади в засобах масової інформації на 2013-2017 роки"</t>
  </si>
  <si>
    <r>
      <t>Надання пільг з оплати</t>
    </r>
    <r>
      <rPr>
        <b/>
        <sz val="11"/>
        <color indexed="10"/>
        <rFont val="Times New Roman"/>
        <family val="1"/>
      </rPr>
      <t xml:space="preserve"> </t>
    </r>
    <r>
      <rPr>
        <b/>
        <sz val="11"/>
        <rFont val="Times New Roman"/>
        <family val="1"/>
      </rPr>
      <t>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r>
  </si>
  <si>
    <r>
      <t xml:space="preserve">Надання інших пільг </t>
    </r>
    <r>
      <rPr>
        <sz val="11"/>
        <rFont val="Times New Roman"/>
        <family val="1"/>
      </rPr>
      <t>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r>
  </si>
  <si>
    <t>Надходження від орендної плати за користування цілісним майновим комплексом та іншим майном, що перебуває в комунальній власності</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</si>
  <si>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</si>
  <si>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</si>
  <si>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</si>
  <si>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</si>
  <si>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</si>
  <si>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</si>
  <si>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РАЗОМ ДОХОДІВ</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</si>
  <si>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</si>
  <si>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надходять за взаємними розрахунками між місцевими бюджетами</t>
  </si>
  <si>
    <t>Дотації</t>
  </si>
  <si>
    <t>Дотації вирівнювання з державного бюджету місцевим бюджетам</t>
  </si>
  <si>
    <t>Додаткова дотація з державного бюджету місцевим бюджетам на вирівнювання фінансової забезпеченості</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</si>
  <si>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</si>
  <si>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t>
  </si>
  <si>
    <t xml:space="preserve">Субвенція з державного бюджету  місцевим бюджетам на надання пільг з послуг зв`язку та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</si>
  <si>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</si>
  <si>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</si>
  <si>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Інші субвенції</t>
  </si>
  <si>
    <t>в тому числі:</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</si>
  <si>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t>
  </si>
  <si>
    <t>Керуюча справами виконавчого апарату районної ради                                                                          Т.М.Дунаєва</t>
  </si>
  <si>
    <t>010000</t>
  </si>
  <si>
    <t>010116</t>
  </si>
  <si>
    <t>070000</t>
  </si>
  <si>
    <t>070201</t>
  </si>
  <si>
    <t>Загальноосвiтнi школи (в т.ч. школа-дитячий садок, iнтернат при школi), спецiалiзованi школи, лiцеї, гiмназiї, колегiуми</t>
  </si>
  <si>
    <t>070202</t>
  </si>
  <si>
    <t>Вечiрнi (змiннi) школи</t>
  </si>
  <si>
    <t>070303</t>
  </si>
  <si>
    <t>Дитячi будинки (в т.ч. сiмейного типу, прийомнi сiм`ї)</t>
  </si>
  <si>
    <t>в тому числі за рахунок субвенцій з державного бюджету:</t>
  </si>
  <si>
    <t>070401</t>
  </si>
  <si>
    <t>Позашкiльнi заклади освiти, заходи iз позашкiльної роботи з дiтьми</t>
  </si>
  <si>
    <t>070702</t>
  </si>
  <si>
    <t>Iншi заклади i заходи пiслядипломної освiти</t>
  </si>
  <si>
    <t>070802</t>
  </si>
  <si>
    <t>Методична робота, iншi заходи у сфері народної освiти</t>
  </si>
  <si>
    <t>з них:</t>
  </si>
  <si>
    <t>утримання Комунальної установи "Вінницький районний методичний центр закладів освіти" Вінницької районної ради</t>
  </si>
  <si>
    <t>070804</t>
  </si>
  <si>
    <t>Централiзованi бухгалтерiї обласних, міських, районних відділів освіти</t>
  </si>
  <si>
    <t>070805</t>
  </si>
  <si>
    <t>Групи  централiзованого господарського обслуговування</t>
  </si>
  <si>
    <t>070806</t>
  </si>
  <si>
    <t>Iншi заклади освiти</t>
  </si>
  <si>
    <t>070807</t>
  </si>
  <si>
    <t>Інші  освітні програми</t>
  </si>
  <si>
    <t xml:space="preserve"> - на виконання районної програми "Шкільний автобус" (на підвіз вчителів)</t>
  </si>
  <si>
    <t xml:space="preserve"> - на виконання районної програми "Шкільний автобус" (на підвіз учнів)</t>
  </si>
  <si>
    <t xml:space="preserve"> - на виконання районної програми "Вчитель" (на відрядження педагогічним працівникам за супровід дітей, які приймають участь в олімпіадах та конекурсах)</t>
  </si>
  <si>
    <t xml:space="preserve"> - на виконання районної програми "Розвитку дошкільної освіти Вінницького району на період до 2017 року"</t>
  </si>
  <si>
    <t>070808</t>
  </si>
  <si>
    <t>Допомога дітям-сиротам та дітям, позбавленим батьківського піклування, яким виповнюється 18 років</t>
  </si>
  <si>
    <t>080000</t>
  </si>
  <si>
    <t>080101</t>
  </si>
  <si>
    <t>Лікарні</t>
  </si>
  <si>
    <t>080800</t>
  </si>
  <si>
    <t>Центри первинної медичної (медико-санітарної) допомоги</t>
  </si>
  <si>
    <t>090000</t>
  </si>
  <si>
    <t>090201</t>
  </si>
  <si>
    <t>Керуюча справами виконавчого апарату районної ради                                                                                                                                    Т.М.Дунаєва</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</si>
  <si>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</si>
  <si>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</si>
  <si>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</si>
  <si>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</si>
  <si>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0110060</t>
  </si>
  <si>
    <t>№290 від 27 грудня 2012 року</t>
  </si>
  <si>
    <t xml:space="preserve">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</si>
  <si>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</si>
  <si>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"Комплексна програма  захисту законних прав та інтересів дітей у Вінницькому районі на 2012-2016 роки"</t>
  </si>
  <si>
    <t>Перелік об’єктів, видатки на які у 2013  році будуть проводитися за рахунок коштів бюджету розвитку</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</si>
  <si>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</si>
  <si>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</si>
  <si>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</si>
  <si>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</si>
  <si>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</si>
  <si>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</si>
  <si>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</si>
  <si>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на покращення надання соціальних послуг найуразливішим верствам населення</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</si>
  <si>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</si>
  <si>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</si>
  <si>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</si>
  <si>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</si>
  <si>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</si>
  <si>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</si>
  <si>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</si>
  <si>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</si>
  <si>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</si>
  <si>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</si>
  <si>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</si>
  <si>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090302</t>
  </si>
  <si>
    <t>Допомога у зв`язку з вагітністю і пологами</t>
  </si>
  <si>
    <t>090303</t>
  </si>
  <si>
    <t>Допомога на догляд за дитиною віком до 3 років</t>
  </si>
  <si>
    <t>090304</t>
  </si>
  <si>
    <t>Одноразова 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</si>
  <si>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</si>
  <si>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</si>
  <si>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</si>
  <si>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</si>
  <si>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</si>
  <si>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</si>
  <si>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</si>
  <si>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</si>
  <si>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</si>
  <si>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</si>
  <si>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</si>
  <si>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</si>
  <si>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</si>
  <si>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до рішення 18 сесії районної ради 6 скликання</t>
  </si>
  <si>
    <t>Керуюча справами виконавчого апарату районної ради                                                                                                         Т.М.Дунаєва</t>
  </si>
  <si>
    <t>"Районна програма управління майном, що є спільною власністю територіальних громад сіл, селищ району на 2011-2013 роки"</t>
  </si>
  <si>
    <r>
      <t xml:space="preserve">      </t>
    </r>
    <r>
      <rPr>
        <b/>
        <sz val="10"/>
        <rFont val="Times New Roman"/>
        <family val="1"/>
      </rPr>
      <t>Додаток 1</t>
    </r>
  </si>
  <si>
    <t>Додаток 2</t>
  </si>
  <si>
    <t>Додаток 3</t>
  </si>
  <si>
    <t>на медичне обслуговування громадян, які постраждали внаслідок Чорнобильської катастрофи</t>
  </si>
  <si>
    <t>на догляд за інвалідом І чи ІІ групи в наслідок психічного розладу</t>
  </si>
  <si>
    <t xml:space="preserve">на компенсаційні виплати інвалідам на бензин, ремонт та техобслуговування автотранспорту та транспортне обслуговування </t>
  </si>
  <si>
    <t>090202</t>
  </si>
  <si>
    <t>090203</t>
  </si>
  <si>
    <t>090205</t>
  </si>
  <si>
    <t>Субсидії населенню для відшкодування витрат на придбання твердого та рідкого пічного побутового палива і скрапленого газу</t>
  </si>
  <si>
    <t>090802</t>
  </si>
  <si>
    <t>Інші програми соціального захисту дітей</t>
  </si>
  <si>
    <t>090412</t>
  </si>
  <si>
    <t xml:space="preserve"> - на виконання делегованих повноважень депутатів обласної Ради</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</si>
  <si>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</si>
  <si>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</si>
  <si>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</si>
  <si>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</si>
  <si>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091101</t>
  </si>
  <si>
    <t>Утримання центрiв соцiальних служб для сім`ї, дітей та молоді</t>
  </si>
  <si>
    <t>091102</t>
  </si>
  <si>
    <t>Програми i заходи центрiв соцiальних служб для сім`ї, дітей та  молодi</t>
  </si>
  <si>
    <t>091103</t>
  </si>
  <si>
    <t>Соціальні програми i заходи державних органiв у справах молоді</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</si>
  <si>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</si>
  <si>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</si>
  <si>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091204</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</si>
  <si>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</si>
  <si>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</si>
  <si>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</si>
  <si>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</si>
  <si>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</si>
  <si>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 інвалідам</t>
  </si>
  <si>
    <t>091303</t>
  </si>
  <si>
    <t>Компенсаційні виплати інвалідам на бензин, ремонт, техобслуговування автотранспорту та транспортне обслуговування</t>
  </si>
  <si>
    <t>Бiблiотеки</t>
  </si>
  <si>
    <t>Музеї i виставки</t>
  </si>
  <si>
    <t>Палаци i будинки культури, клуби та iншi заклади клубного типу</t>
  </si>
  <si>
    <t>Школи естетичного виховання дiтей</t>
  </si>
  <si>
    <t>Iншi культурно-освiтнi заклади та заходи</t>
  </si>
  <si>
    <t>Доходи районного бюджету на 2013 рік</t>
  </si>
  <si>
    <t xml:space="preserve"> - утримання централізованої бухгалтерії відділу культури</t>
  </si>
  <si>
    <t xml:space="preserve"> - відзначення загальнодержавних свят та заходів районного значення</t>
  </si>
  <si>
    <t>Проведення навчально-тренувальних зборiв i змагань</t>
  </si>
  <si>
    <t>Видатки на утримання центрiв з iнвалiдного спорту i реабiлiтацiйних шкiл</t>
  </si>
  <si>
    <t>Утримання та навчально-тренувальна робота дитячо-юнацьких спортивних шкiл</t>
  </si>
  <si>
    <t>Інші видатки</t>
  </si>
  <si>
    <t xml:space="preserve"> - фінансова підтримка ГО "Вінницька районна федерація футболу"</t>
  </si>
  <si>
    <t>Проведення навчально-тренувальних зборiв i змагань (які проводяться громадськими організаціями фізкультурно-спортивної спрямованості)</t>
  </si>
  <si>
    <t>Утримання апарату управлiння громадських фiзкультурно-спортивних органiзацiй (ФСТ `Колос`)</t>
  </si>
  <si>
    <t>Сiльське і лiсове господарство, рибне господарство та мисливство</t>
  </si>
  <si>
    <t>Програми в галузі сільського господарства, лісового господарства, рибальства та мисливства</t>
  </si>
  <si>
    <t>Транспорт, дорожнє господарство, зв`язок, телекомунiкацiї та iнформатика</t>
  </si>
  <si>
    <t>Коменсаційні виплати на пільговий проїзд автомобільним транспортом окремим категоріям громадян</t>
  </si>
  <si>
    <t>Компенсацiйнi виплати за пiльговий проїзд окремих категорiй громадян на залізничному транспорті</t>
  </si>
  <si>
    <t>Цільові фонди, утворені Верховною Радою Автономної Республіки Крим, органами місцевого самоврядування і місцевими органами виконавчої влади</t>
  </si>
  <si>
    <t>Резервний фонд</t>
  </si>
  <si>
    <t>Іншi видатки</t>
  </si>
  <si>
    <t>Інші видатки (нерозподіленні видатки по центру реабілітації дітей-інвалідів)</t>
  </si>
  <si>
    <t>на виконання заходів "Районної програми управління майном, що є спільною власністю територіальних громад сіл, селищ району на 2011-2013 роки"</t>
  </si>
  <si>
    <t>1318600</t>
  </si>
  <si>
    <t>1318601</t>
  </si>
  <si>
    <t>131600</t>
  </si>
  <si>
    <t>1013160</t>
  </si>
  <si>
    <t>1013000</t>
  </si>
  <si>
    <t>1015000</t>
  </si>
  <si>
    <t>на виконання заходів "Районної програми забезпечення ефективної діяльності Вінницької районної ради та її виконавчого апарату щодо виконання власних повноважень на 2012 рік"</t>
  </si>
  <si>
    <t>"Програма висвітлення в районних та інших засобах масової інформації діяльності органів виконавчої влади, районної ради, органів місцевого самоврядування, їх посадових осіб та депутатів усіх рівнів на 2006-2012 роки"</t>
  </si>
  <si>
    <t>проведення додаткових статистичних досліджень та надання додаткової статистичної інформації</t>
  </si>
  <si>
    <r>
      <t>( тис. грн.)</t>
    </r>
    <r>
      <rPr>
        <b/>
        <sz val="13.5"/>
        <rFont val="Times New Roman"/>
        <family val="1"/>
      </rPr>
      <t xml:space="preserve"> </t>
    </r>
  </si>
  <si>
    <t xml:space="preserve">                                                                                                                 (тис. грн.)</t>
  </si>
  <si>
    <t>Надання загальної середньої освіти загальноосвітніми навчальними закладами(в т.ч. школою-дитячим садком. інтернатом при школі), спеціалізованими школами, ліцеями, гімназіями, колегіумами</t>
  </si>
  <si>
    <t>Надання позашкільної освіти позашкільними закладами освіти, заходи із позашкільної роботи з дітьми</t>
  </si>
  <si>
    <t>Підвищення кваліфікації, перепідготовки кадрів іншими закладами післядипломної освіти</t>
  </si>
  <si>
    <t>Інші освітні програми</t>
  </si>
  <si>
    <t>Надання допомоги дітям-сиротам та дітям, позбавленого батьківського піклування, яким виповнюється 18 років</t>
  </si>
  <si>
    <t>утримання  КУ "Трудовий архів"</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</si>
  <si>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</si>
  <si>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Субвенції </t>
  </si>
  <si>
    <t>250352</t>
  </si>
  <si>
    <t>Субвенція на проведення видатків місцевих бюджетів, що враховуються при визначенні міжбюджетних трансфертів</t>
  </si>
  <si>
    <t>Керуюча справами виконавчого апарату районної ради                                                                                                                                                Т.М.Дунаєва</t>
  </si>
  <si>
    <t>01</t>
  </si>
  <si>
    <t>Районна рада</t>
  </si>
  <si>
    <t>Державне управлiння</t>
  </si>
  <si>
    <t>Органи мiсцевого самоврядування</t>
  </si>
  <si>
    <t>Соцiальний захист та соцiальне забезпечення</t>
  </si>
  <si>
    <t xml:space="preserve">Iншi видатки на соціальний захист населення    </t>
  </si>
  <si>
    <t>Видатки, не вiднесенi до основних груп</t>
  </si>
  <si>
    <t xml:space="preserve">Іншi видатки </t>
  </si>
  <si>
    <t xml:space="preserve"> - утримання  КУ "Трудовий архів"</t>
  </si>
  <si>
    <t>03</t>
  </si>
  <si>
    <t>Районна державна адміністрація</t>
  </si>
  <si>
    <t>Керуюча справами виконавчого апарату районної ради                                                                                                                                                                       Т.М.Дунаєва</t>
  </si>
  <si>
    <t>Керуюча справами виконавчого апарату районної ради                                                                                                               Т.М.Дунаєва</t>
  </si>
  <si>
    <r>
      <t>Найменування к</t>
    </r>
    <r>
      <rPr>
        <b/>
        <sz val="12"/>
        <rFont val="Times New Roman"/>
        <family val="1"/>
      </rPr>
      <t>оду тимчасової класифікації видатків та кредитування місцевих бюджетів</t>
    </r>
  </si>
  <si>
    <t>Фiзична культура i спорт</t>
  </si>
  <si>
    <t>Iншi видатки</t>
  </si>
  <si>
    <t xml:space="preserve">Інші видатки </t>
  </si>
  <si>
    <t>180000</t>
  </si>
  <si>
    <t>180404</t>
  </si>
  <si>
    <t>Підтримка малого і середнього підприємництва</t>
  </si>
  <si>
    <t>на виконання заходів "Районної програми малого підприємництва у Вінницькому районі на 2011-2012 роки"</t>
  </si>
  <si>
    <t>10</t>
  </si>
  <si>
    <t>Відділ освіти</t>
  </si>
  <si>
    <t>Освiта</t>
  </si>
  <si>
    <t>14</t>
  </si>
  <si>
    <t xml:space="preserve">Відділ охорони здоров'я </t>
  </si>
  <si>
    <t>Охорона здоров`я</t>
  </si>
  <si>
    <t>15</t>
  </si>
  <si>
    <t xml:space="preserve">Управління праці та соціального захисту населення </t>
  </si>
  <si>
    <t>24</t>
  </si>
  <si>
    <t>Відділ культури і туризму</t>
  </si>
  <si>
    <t>Культура i мистецтво</t>
  </si>
  <si>
    <t>53</t>
  </si>
  <si>
    <t>Управління агропромислового розвитку</t>
  </si>
  <si>
    <t>75</t>
  </si>
  <si>
    <t xml:space="preserve"> Фінансове управління </t>
  </si>
  <si>
    <t>250404</t>
  </si>
  <si>
    <t>76</t>
  </si>
  <si>
    <t>Додаток 5</t>
  </si>
  <si>
    <t>Внутрішнє фінансування</t>
  </si>
  <si>
    <t>Інше внутрішнє фінансування</t>
  </si>
  <si>
    <t>Одержано</t>
  </si>
  <si>
    <t>Повернено</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</si>
  <si>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</si>
  <si>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</si>
  <si>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Зміни обсягів бюджетних коштів</t>
  </si>
  <si>
    <t>Вінницькі Хутори</t>
  </si>
  <si>
    <t>Мізяківські Хутори</t>
  </si>
  <si>
    <t>Фінансування за рахунок коштів єдиного казначейського рахунку</t>
  </si>
  <si>
    <t>Всього за типом боргового зобов'язання</t>
  </si>
  <si>
    <t xml:space="preserve">Джерела фінансування районного бюджету на 2013 рік </t>
  </si>
  <si>
    <t>Додаток  6</t>
  </si>
  <si>
    <t>Разом видатків на поточний рік</t>
  </si>
  <si>
    <r>
      <t>Найменування к</t>
    </r>
    <r>
      <rPr>
        <sz val="9"/>
        <rFont val="Times New Roman"/>
        <family val="1"/>
      </rPr>
      <t>оду тимчасової класифікації видатків та кредитування місцевих бюджетів</t>
    </r>
  </si>
  <si>
    <t>капітальні видатки</t>
  </si>
  <si>
    <t xml:space="preserve">Відділ культури і туризму </t>
  </si>
  <si>
    <t>Капітальні видатки*</t>
  </si>
  <si>
    <t>* Капітальні видатки, пов’язані з утриманням бюджетних установ, відображаються в розрізі головних розпорядників бюджетних коштів загальною сумою.</t>
  </si>
  <si>
    <t xml:space="preserve">   </t>
  </si>
  <si>
    <t>Керуюча справами виконавчого апарату районної ради                                                                                                                                                                                 Т.М.Дунаєва</t>
  </si>
  <si>
    <t>Т.М.Дунаєва</t>
  </si>
  <si>
    <t>Додаток  7</t>
  </si>
  <si>
    <t>Перелік районних програм, які фінансуватимуться за рахунок коштів</t>
  </si>
  <si>
    <t xml:space="preserve">      (тис.грн.)</t>
  </si>
  <si>
    <t>Іншi видатки (утримання  КУ "Трудовий архів")</t>
  </si>
  <si>
    <t>"Програма розвитку архівної справи КУ  "Вінницький районний Трудовий архів Вінницької районної ради на 2012-2016 роки"</t>
  </si>
  <si>
    <t>"Програма управління майном, що є спільною власністю територіальних громад сіл, селищ району на 2011-2013 роки"</t>
  </si>
  <si>
    <t>"Районна програма забезпечення ефективної діяльності Вінницької районної ради та її виконавчого апарату щодо виконання власних повноважень на 2012 рік"</t>
  </si>
  <si>
    <t>"Комплексна програма з питань реалізації державної молодіжної, сімейної, дитячої та гендерної політики у Вінницькому районі на 2011-2015 роки"</t>
  </si>
  <si>
    <t>"Програма соціального захисту ветеранів війни і праці, людей похилого віку та підтримки діяльності громадської районної організації ветеранів України на  2012-2013 роки"</t>
  </si>
  <si>
    <t>130102</t>
  </si>
  <si>
    <t>Проведення навчально-тренувальних зборів і змагань</t>
  </si>
  <si>
    <t>"Програма розвитку фізичної культури і спорту у Вінницькому районі на 2012-2016 роки"</t>
  </si>
  <si>
    <t>130204</t>
  </si>
  <si>
    <t>Утримання апарату управління громадських фізкультурно-спортивних організацій (ФСТ "Колос")</t>
  </si>
  <si>
    <t>Iншi видатки (фінансова підтримка ГО "Вінницька районна федерація футболу")</t>
  </si>
  <si>
    <t>130201</t>
  </si>
  <si>
    <t>"Програма соціально-економічного розвитку Вінницького району" (проведення додаткових статистичних досліджень та надання додаткової статистичної інформації)</t>
  </si>
  <si>
    <t>Податок на доходи фізичних осіб, що сплачується податковими агентами, із доходів платника податку інших ніж заробітна плата</t>
  </si>
  <si>
    <t>Частина чистого прибутку (доходу) комунальних унітарних підприємств та об'єднань, що вилучається до бюджету</t>
  </si>
  <si>
    <t>Інші надходження</t>
  </si>
  <si>
    <t>"Програма економічного і соціального розвитку Вінницького району на 2012 рік" (проведення додаткових статистичних досліджень та надання додаткової статистичної інформації)</t>
  </si>
  <si>
    <t>Районна програма "Шкільний автобус" (на підвіз учнів)</t>
  </si>
  <si>
    <t>Районна програма "Шкільний автобус" (на підвіз вчителів)</t>
  </si>
  <si>
    <t>Районна програма "Вчитель" (на відрядження педагогічним працівникам за супровід дітей, які приймають участь в олімпіадах та конкурсах)</t>
  </si>
  <si>
    <t>Района програма "Розвитку дошкільної освіти Вінницького району на період до 2017 року"</t>
  </si>
  <si>
    <t>районного бюджету у 2013 році</t>
  </si>
  <si>
    <t xml:space="preserve">Додаткова дотація з державного бюджету місцевим бюджетам на вирівнювання фінансової забезпеченості </t>
  </si>
  <si>
    <t xml:space="preserve">Субвенція на проведення видатків місцевих бюджетів, що враховуються при визначенні міжбюджетних трансфертів </t>
  </si>
  <si>
    <r>
      <t>[1]</t>
    </r>
    <r>
      <rPr>
        <sz val="10"/>
        <rFont val="Times New Roman"/>
        <family val="1"/>
      </rPr>
      <t xml:space="preserve"> - До типової відомчої класифікації видатків місцевого бюджету включаються головні розпорядники коштів, визначені  відповідно до статті 22   Бюджетного кодексу України  та рішенням про місцевий бюджет.</t>
    </r>
  </si>
  <si>
    <r>
      <t>[1]</t>
    </r>
    <r>
      <rPr>
        <sz val="10"/>
        <rFont val="Times New Roman"/>
        <family val="1"/>
      </rPr>
      <t xml:space="preserve"> </t>
    </r>
    <r>
      <rPr>
        <sz val="10"/>
        <rFont val="Bookman Old Style"/>
        <family val="1"/>
      </rPr>
      <t>- Загальний обсяг бюджету у розрізі головних розпорядників коштів повинен бути тотожним загальному обсягу, визначеному у додатку №2.</t>
    </r>
  </si>
  <si>
    <t>Додаток  4</t>
  </si>
  <si>
    <t>(тис.грн.)</t>
  </si>
  <si>
    <t>Міжбюджетні трансферти, що оримуються до районного бюджету</t>
  </si>
  <si>
    <t>Міжбюджетні трансферти, що передаються з районного бюджету</t>
  </si>
  <si>
    <t>Дотація вирівнювання, що передається з районного бюджету</t>
  </si>
  <si>
    <t>Субвенція на проведення видатків місцевих бюджетів, що враховуються при визначенні міжбюджетних трансфертів (на сільські заклади культури)</t>
  </si>
  <si>
    <t>норматив щоденних вилучень</t>
  </si>
  <si>
    <t>норматив щоденних відрахувань</t>
  </si>
  <si>
    <t>Споживання</t>
  </si>
  <si>
    <t>Розвитку</t>
  </si>
  <si>
    <t>Агрономічне</t>
  </si>
  <si>
    <t>Бохоники</t>
  </si>
  <si>
    <t>Великі Крушлинці</t>
  </si>
  <si>
    <t>Гавришівка</t>
  </si>
  <si>
    <t>Гуменне</t>
  </si>
  <si>
    <t>Дорожне</t>
  </si>
  <si>
    <t>Жабелівка</t>
  </si>
  <si>
    <t>Іванівка</t>
  </si>
  <si>
    <t>Ільківка</t>
  </si>
  <si>
    <t>Комарів</t>
  </si>
  <si>
    <t>Ксаверівка</t>
  </si>
  <si>
    <t>Лаврівка</t>
  </si>
  <si>
    <t>Лука Мелешківська</t>
  </si>
  <si>
    <t>Майдан</t>
  </si>
  <si>
    <t>Малі Крушлинці</t>
  </si>
  <si>
    <t>Медвеже Вушко</t>
  </si>
  <si>
    <t>Некрасове</t>
  </si>
  <si>
    <t>Оленівка</t>
  </si>
  <si>
    <t>Парпурівці</t>
  </si>
  <si>
    <t>Писарівка</t>
  </si>
  <si>
    <t>Побережне</t>
  </si>
  <si>
    <t>Пултівці</t>
  </si>
  <si>
    <t>Сокиринці</t>
  </si>
  <si>
    <t>Сосонка</t>
  </si>
  <si>
    <t>Стадниця</t>
  </si>
  <si>
    <t>Степанівка</t>
  </si>
  <si>
    <t>Широка Гребля</t>
  </si>
  <si>
    <t>Якушинці</t>
  </si>
  <si>
    <t>Разом по сільських бюджетах:</t>
  </si>
  <si>
    <t>Вороновиця</t>
  </si>
  <si>
    <t>Десна</t>
  </si>
  <si>
    <t>Стрижавка</t>
  </si>
  <si>
    <t>Разом по селищних бюджетах:</t>
  </si>
  <si>
    <t>до рішення  сесії районної ради 6 скликання</t>
  </si>
  <si>
    <t>на поховання учасників бойових дій та інвалідів війни</t>
  </si>
  <si>
    <t>за тимчасовою класифікацією видатків та кредитування місцевих бюджетів</t>
  </si>
  <si>
    <t>Код тимчасової класифікації видатків та кредитування місцевих бюджетів</t>
  </si>
  <si>
    <r>
      <t xml:space="preserve">Найменування </t>
    </r>
    <r>
      <rPr>
        <b/>
        <sz val="8"/>
        <rFont val="Times New Roman"/>
        <family val="1"/>
      </rPr>
      <t>коду тимчасової класифікації видатків та кредитування місцевих бюджетів</t>
    </r>
  </si>
  <si>
    <t>Видатки загального фонду</t>
  </si>
  <si>
    <t>Видатки спеціального фонду</t>
  </si>
  <si>
    <t>Разом</t>
  </si>
  <si>
    <t>Всього</t>
  </si>
  <si>
    <t>з  них</t>
  </si>
  <si>
    <t xml:space="preserve">Всього </t>
  </si>
  <si>
    <t>споживання</t>
  </si>
  <si>
    <t>розвитку</t>
  </si>
  <si>
    <t>оплата праці</t>
  </si>
  <si>
    <t>комунальні послуги та енергоносії</t>
  </si>
  <si>
    <t>бюджет розвитку</t>
  </si>
  <si>
    <t xml:space="preserve">з них </t>
  </si>
  <si>
    <t>капітальні видатки за рахунок коштів, що передаються із загального фонду до бюджету розвитку (спеціального фонду)</t>
  </si>
  <si>
    <t>13=3+6</t>
  </si>
  <si>
    <t>Державне управління</t>
  </si>
  <si>
    <t>….</t>
  </si>
  <si>
    <t>Правоохоронна діяльність та забезпечення  безпеки держави</t>
  </si>
  <si>
    <t>....</t>
  </si>
  <si>
    <t>........</t>
  </si>
  <si>
    <t>Освіта</t>
  </si>
  <si>
    <t>Охорона здоров’я</t>
  </si>
  <si>
    <t>Соціальний захист та соціальне забезпечення</t>
  </si>
  <si>
    <t>.....</t>
  </si>
  <si>
    <t>.........</t>
  </si>
  <si>
    <t xml:space="preserve"> Культура і мистецтво</t>
  </si>
  <si>
    <t>......</t>
  </si>
  <si>
    <t xml:space="preserve"> Засоби масової інформації</t>
  </si>
  <si>
    <t>Фізична культура і спорт</t>
  </si>
  <si>
    <t>Будівництво</t>
  </si>
  <si>
    <t>Інші послуги, пов’язані з економічною діяльністю</t>
  </si>
  <si>
    <t>..........</t>
  </si>
  <si>
    <t>Охорона навколишнього природного середовища та ядерна безпека</t>
  </si>
  <si>
    <t>Запобігання та ліквідація надзвичайних ситуацій та наслідків стихійного лиха</t>
  </si>
  <si>
    <t>Цільові фонди</t>
  </si>
  <si>
    <t xml:space="preserve">Видатки, не віднесені до основних груп </t>
  </si>
  <si>
    <t xml:space="preserve">Разом видатки </t>
  </si>
  <si>
    <t>Між бюджетні трансферти</t>
  </si>
  <si>
    <t>Районна "Програма використання коштів на освоєння земель для сільськогосподарських та лісогосподарських потреб, поліпшення сільськогосподарських угідь і охорони земель у Вінницькому районі на 2009-2013 роки"</t>
  </si>
  <si>
    <t>Показники міжбюджетних трансфертів між районним бюджетом та іншими бюджетами на 2013 рік</t>
  </si>
  <si>
    <t xml:space="preserve">Кошти, що надходять до районного бюджету з сільських бюджетів </t>
  </si>
  <si>
    <r>
      <t>Примітка:</t>
    </r>
    <r>
      <rPr>
        <sz val="8"/>
        <rFont val="Times New Roman"/>
        <family val="1"/>
      </rPr>
      <t xml:space="preserve"> </t>
    </r>
    <r>
      <rPr>
        <sz val="10"/>
        <rFont val="Times New Roman"/>
        <family val="1"/>
      </rPr>
      <t>Видатки, що здійснюються за рахунок цільових субвенцій з державного бюджету необхідно виділяти окремим рядком (в тому числі) по всіх кодах тимчасової класифікації видатків та кредитування місцевих бюджетів у додатках 2,3,5,8.</t>
    </r>
  </si>
  <si>
    <r>
      <t>[1]</t>
    </r>
    <r>
      <rPr>
        <sz val="9"/>
        <rFont val="Times New Roman"/>
        <family val="1"/>
      </rPr>
      <t xml:space="preserve"> </t>
    </r>
    <r>
      <rPr>
        <sz val="9"/>
        <rFont val="Bookman Old Style"/>
        <family val="1"/>
      </rPr>
      <t>-  У загальний підсумок в обов’язковому порядку включаються  обсяги міжбюджетних трансфертів.</t>
    </r>
  </si>
  <si>
    <t>Всього видатків</t>
  </si>
  <si>
    <t>за головними розпорядниками коштів</t>
  </si>
  <si>
    <t>Код типової відомчої класифікації видатків</t>
  </si>
  <si>
    <t xml:space="preserve">Назва головного розпорядника коштів </t>
  </si>
  <si>
    <t>Органи місцевого самоврядування</t>
  </si>
  <si>
    <t xml:space="preserve">         </t>
  </si>
  <si>
    <t>Код</t>
  </si>
  <si>
    <t>Найменування доходів згідно із бюджетною класифікацією</t>
  </si>
  <si>
    <t>Загальний фонд</t>
  </si>
  <si>
    <t>Спеціальний фонд</t>
  </si>
  <si>
    <t>у т.ч. бюджет розвитку</t>
  </si>
  <si>
    <t>6=(гр.3+гр.4)</t>
  </si>
  <si>
    <t>Податкові надходження</t>
  </si>
  <si>
    <t>Податки на доходи, податки на прибуток, податки на збільшення ринкової вартості</t>
  </si>
  <si>
    <t>…</t>
  </si>
  <si>
    <t>Неподаткові надходження</t>
  </si>
  <si>
    <t>Доходи від власності та підприємницької діяльності</t>
  </si>
  <si>
    <t>Адміністративні збори та платежі, доходи від некомерційної господарської діяльності</t>
  </si>
  <si>
    <t>Власні надходження бюджетних установ</t>
  </si>
  <si>
    <t>Офіційні трансферти</t>
  </si>
  <si>
    <t>Від органів державного управління</t>
  </si>
  <si>
    <t>Кошти, що надходять з інших бюджетів</t>
  </si>
  <si>
    <t>Субвенції</t>
  </si>
  <si>
    <t>Всього доходів</t>
  </si>
  <si>
    <r>
      <t>Примітка</t>
    </r>
    <r>
      <rPr>
        <sz val="10"/>
        <rFont val="Times New Roman"/>
        <family val="1"/>
      </rPr>
      <t xml:space="preserve">: Коди та назви кодів класифікації  доходів бюджету, зазначені у цьому додатку,  необхідно привести у відповідність з  діючою бюджетною класифікацією.  </t>
    </r>
  </si>
  <si>
    <t>[1] - До джерел формування доходів місцевих бюджетів відносяться надходження, визначені Бюджетним кодексом України</t>
  </si>
  <si>
    <t>Код бюджету</t>
  </si>
  <si>
    <t>Найменування АТО</t>
  </si>
  <si>
    <t>сума</t>
  </si>
  <si>
    <t>Обласний бюджет</t>
  </si>
  <si>
    <t>Державний бюджет</t>
  </si>
  <si>
    <t>Назва головного розпорядника коштів</t>
  </si>
  <si>
    <t>001</t>
  </si>
  <si>
    <t>Назва</t>
  </si>
  <si>
    <t>Всього за типом кредитора</t>
  </si>
  <si>
    <t>Фінансування за активними операціями</t>
  </si>
  <si>
    <t>На початок періоду</t>
  </si>
  <si>
    <t>На кінець періоду</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</si>
  <si>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</si>
  <si>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</si>
  <si>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</si>
  <si>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</si>
  <si>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Код типової відомчої класифікації видатків місцевих бюджетів</t>
  </si>
  <si>
    <t xml:space="preserve">Спеціальний фонд </t>
  </si>
  <si>
    <t>Найменування програми</t>
  </si>
  <si>
    <t>Сума</t>
  </si>
  <si>
    <t>КПКВК  місцевих бюджетів (7 знаків групування:  за ГРК, відповід. вик., програма/ підпрограма)</t>
  </si>
  <si>
    <t>Найменування програми/підпрограми видатків та кредитування місцевих бюджетів</t>
  </si>
  <si>
    <t>кап видатки за рахунок коштів, що передаються із загального фонду до бюджету розвитку (спеціального фонду)</t>
  </si>
  <si>
    <t>14=4+7</t>
  </si>
  <si>
    <r>
      <t xml:space="preserve">Обласна рада </t>
    </r>
    <r>
      <rPr>
        <i/>
        <sz val="10"/>
        <rFont val="Times New Roman"/>
        <family val="1"/>
      </rPr>
      <t>(головний розпорядник)</t>
    </r>
  </si>
  <si>
    <r>
      <t xml:space="preserve">Обласна рада </t>
    </r>
    <r>
      <rPr>
        <i/>
        <sz val="10"/>
        <rFont val="Times New Roman"/>
        <family val="1"/>
      </rPr>
      <t>(відповідальний виконавець)</t>
    </r>
    <r>
      <rPr>
        <b/>
        <sz val="11"/>
        <rFont val="Times New Roman"/>
        <family val="1"/>
      </rPr>
      <t xml:space="preserve"> </t>
    </r>
  </si>
  <si>
    <r>
      <t>**</t>
    </r>
    <r>
      <rPr>
        <vertAlign val="superscript"/>
        <sz val="11"/>
        <rFont val="Bookman Old Style"/>
        <family val="1"/>
      </rPr>
      <t xml:space="preserve"> </t>
    </r>
    <r>
      <rPr>
        <sz val="12"/>
        <rFont val="Times New Roman"/>
        <family val="1"/>
      </rPr>
      <t xml:space="preserve"> Номер і назва </t>
    </r>
    <r>
      <rPr>
        <sz val="11"/>
        <rFont val="Times New Roman"/>
        <family val="1"/>
      </rPr>
      <t>підпрограми відповідно до Кодифікатора бюджетних програм місцевих бюджетів, затвердженого наказом Мінфіну від 14.02.2011 № 97</t>
    </r>
  </si>
  <si>
    <t>(з урахуванням змін, які будуть внесені після завершення роботи з удосконалення типових переліків бюджетних програм місцевих бюджетів в частині їх укрупнення та оптимізації результативних показників).</t>
  </si>
  <si>
    <r>
      <t>***</t>
    </r>
    <r>
      <rPr>
        <vertAlign val="superscript"/>
        <sz val="11"/>
        <rFont val="Bookman Old Style"/>
        <family val="1"/>
      </rPr>
      <t xml:space="preserve"> </t>
    </r>
    <r>
      <rPr>
        <sz val="12"/>
        <rFont val="Times New Roman"/>
        <family val="1"/>
      </rPr>
      <t xml:space="preserve"> Загальний обсяг бюджету у розрізі головних розпорядників коштів повинен бути тотожним загальному обсягу, визначеному у додатку № 2</t>
    </r>
    <r>
      <rPr>
        <sz val="11"/>
        <rFont val="Times New Roman"/>
        <family val="1"/>
      </rPr>
      <t>.</t>
    </r>
  </si>
  <si>
    <t>КТКВК місцевих бюджетів</t>
  </si>
  <si>
    <t>Видатки районного бюджету на 2013 рік</t>
  </si>
  <si>
    <t>Розподіл видатків районного бюджету на 2013 рік</t>
  </si>
  <si>
    <t>Податок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</si>
  <si>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</si>
  <si>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</si>
  <si>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</si>
  <si>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прибуток підриємств та фінансових установ комунальної власності</t>
  </si>
  <si>
    <t>Надходження коштів від відшкодування втрат сільськогосподарського і лісогосподарського виробництва</t>
  </si>
  <si>
    <t>Плата за ліцензії</t>
  </si>
  <si>
    <t>Реєстраційний збір за проведення державної реєстрації юридичних осіб та фізичних осіб-підприємців</t>
  </si>
  <si>
    <t>0100000</t>
  </si>
  <si>
    <t xml:space="preserve">Організаційне, інформаційно-аналітичне та матеріально-технічне забезпечення діяльності  районної ради </t>
  </si>
  <si>
    <t>0108600</t>
  </si>
  <si>
    <t>250000</t>
  </si>
  <si>
    <t>Видатки не віднесені до основних груп</t>
  </si>
  <si>
    <t>0118601</t>
  </si>
  <si>
    <t>0118602</t>
  </si>
  <si>
    <t>0300000</t>
  </si>
  <si>
    <t>0313000</t>
  </si>
  <si>
    <t>Соціальний захист та соціальнге забезпечення</t>
  </si>
  <si>
    <t>0313110</t>
  </si>
  <si>
    <t>Заклади і заходи з питань дітей і їх соціального захисту</t>
  </si>
  <si>
    <t>0313112</t>
  </si>
  <si>
    <t>Заходи державної політики з питань дітей та їх соціального захисту</t>
  </si>
  <si>
    <t>0313130</t>
  </si>
  <si>
    <t>Здійснення соціальної роботи з вразливими категоріями населення</t>
  </si>
  <si>
    <t xml:space="preserve">Територіальні центри соціального обслуговування (надання соціальних послуг) </t>
  </si>
  <si>
    <t>0313131</t>
  </si>
  <si>
    <t>Центри соціальних служб для сімї та молоді</t>
  </si>
  <si>
    <t>0313132</t>
  </si>
  <si>
    <t>0313140</t>
  </si>
  <si>
    <t>Заходи державної політики з питань молоді</t>
  </si>
  <si>
    <t>0313160</t>
  </si>
  <si>
    <t>Оздоровлення та відпочинок дітей (крім заходів з оздоровлення дітей що здійснюються за рахунок коштів на одоровлення громадян, які постраждали внаслідок Чорнобильської катастрофи)</t>
  </si>
  <si>
    <t>0315010</t>
  </si>
  <si>
    <t>Проведення спортивної роботи в регіоні</t>
  </si>
  <si>
    <t>0315011</t>
  </si>
  <si>
    <t>Проведення навчально-тренувальних зборів і змагань з олімпійських видів спорту</t>
  </si>
  <si>
    <t>0315012</t>
  </si>
  <si>
    <t>130106</t>
  </si>
  <si>
    <t>0315031</t>
  </si>
  <si>
    <t>Фінансова підтримка регіональних осередків всеукраїнських фізкультурно-спортивних товариств для проведення навчально-тренувальної та спортивної роботи</t>
  </si>
  <si>
    <t>0315033</t>
  </si>
  <si>
    <t>Фінансова підтримка на утримання регіональних рад фізкультурно-спортивного товариства  «Колос»</t>
  </si>
  <si>
    <t>0315100</t>
  </si>
  <si>
    <t>130112</t>
  </si>
  <si>
    <t>1315101</t>
  </si>
  <si>
    <t>1319100</t>
  </si>
  <si>
    <t>240000</t>
  </si>
  <si>
    <t>1319230</t>
  </si>
  <si>
    <t>1319231</t>
  </si>
  <si>
    <t>Соціально-економічний розвиток Вінницького району</t>
  </si>
  <si>
    <t>1000000</t>
  </si>
  <si>
    <t>1010000</t>
  </si>
  <si>
    <t xml:space="preserve">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 </t>
  </si>
  <si>
    <t xml:space="preserve">Здійснення  централізованого господарського обслуговування </t>
  </si>
  <si>
    <t xml:space="preserve">Утримання інших закладів освіти </t>
  </si>
  <si>
    <t>1018000</t>
  </si>
  <si>
    <t>1018001</t>
  </si>
  <si>
    <t>1018002</t>
  </si>
  <si>
    <t>1015022</t>
  </si>
  <si>
    <t>Утримання та навчально-тренувальна робота комунальних дитячо-юнацьких спортивних шкіл</t>
  </si>
  <si>
    <t>1400000</t>
  </si>
  <si>
    <t>1412000</t>
  </si>
  <si>
    <t>1412310</t>
  </si>
  <si>
    <t>Первинна медико-санітарна допомога</t>
  </si>
  <si>
    <t>1500000</t>
  </si>
  <si>
    <t>1511070</t>
  </si>
  <si>
    <t>1513000</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</si>
  <si>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</si>
  <si>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</si>
  <si>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</si>
  <si>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1513012</t>
  </si>
  <si>
    <t>1513013</t>
  </si>
  <si>
    <t>"Районна програма щодо висвітлення діяльності органів виконавчої влади в засобах масової інформації на 2013-2017 роки"</t>
  </si>
  <si>
    <t>Проведення навчально-тренувальних зборiв i змагань з неолімпійських видів спорту</t>
  </si>
  <si>
    <t>Методичне забезпечення діяльності навчальних закладів та інші заходи в галузі (разом)</t>
  </si>
  <si>
    <r>
      <t xml:space="preserve">Методичне забезпечення діяльності навчальних закладів та інші заходи в галузі </t>
    </r>
    <r>
      <rPr>
        <b/>
        <sz val="11"/>
        <rFont val="Times New Roman"/>
        <family val="1"/>
      </rPr>
      <t>(ЦІТЗ)</t>
    </r>
  </si>
  <si>
    <r>
      <t xml:space="preserve">Методичне забезпечення діяльності навчальних закладів та інші заходи в галузі </t>
    </r>
    <r>
      <rPr>
        <b/>
        <sz val="11"/>
        <rFont val="Times New Roman"/>
        <family val="1"/>
      </rPr>
      <t>(КУ"ВРМЦЗО" ВРР)</t>
    </r>
  </si>
  <si>
    <t>Додаток 3.1</t>
  </si>
  <si>
    <t>Розподіл видатків районного  бюджету на 2013 рік</t>
  </si>
  <si>
    <t>утримання Комунального закладу "Вінницький районний Будинок дитячої та юнацької творчості" Вінницької районної ради</t>
  </si>
  <si>
    <t>1011001</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</si>
  <si>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</si>
  <si>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1513014</t>
  </si>
  <si>
    <t>090210</t>
  </si>
  <si>
    <t>1513015</t>
  </si>
  <si>
    <t>Надання пільг багатодітним сім'ям на житлово-комунальні послуги</t>
  </si>
  <si>
    <t>1513016</t>
  </si>
  <si>
    <t>Надання субсидій населенню для відшкодування витрат на оплату житлово-комунальних послуг</t>
  </si>
  <si>
    <t>1513020</t>
  </si>
  <si>
    <t>Надання пільг та субсидій населенню на придбання твердого та рідкого пічного побутового палива і скрапленого газу</t>
  </si>
  <si>
    <t>1513021</t>
  </si>
  <si>
    <t>1513022</t>
  </si>
  <si>
    <t>1513023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</si>
  <si>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</si>
  <si>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1513024</t>
  </si>
  <si>
    <t>1513025</t>
  </si>
  <si>
    <t>Надання пільг багатодітним сім'ям на придбання твердого палива та скрапленого газу</t>
  </si>
  <si>
    <t>1513026</t>
  </si>
  <si>
    <t>Надання субсидій населенню для відшкодування витрат на придбання твердого та рідкого пічного побутового палива і скрапленого га</t>
  </si>
  <si>
    <t>1513030</t>
  </si>
  <si>
    <t>1513031</t>
  </si>
  <si>
    <t>1513033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</si>
  <si>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</si>
  <si>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1513034</t>
  </si>
  <si>
    <t>Надання пільг окремим категоріям громадян з послуг зв'язку</t>
  </si>
  <si>
    <t>1513035</t>
  </si>
  <si>
    <t>170102</t>
  </si>
  <si>
    <t>Компенсаційні виплати на пільговий проїзд автомобільним транспортом окремим категоріям громадян</t>
  </si>
  <si>
    <t>1513037</t>
  </si>
  <si>
    <t>170302</t>
  </si>
  <si>
    <t>Компенсаційні виплати за пільговий проїзд окремих категорій громадян на залізничному транспорті</t>
  </si>
  <si>
    <t>1513040</t>
  </si>
  <si>
    <t>Надання допомоги сім'ям з дітьми, малозабезпеченим  сім’ям, інвалідам з дитинства, дітям-інвалідам та тимчасової допомоги дітям</t>
  </si>
  <si>
    <t>1513041</t>
  </si>
  <si>
    <t>Надання допомоги у зв'язку з вагітністю і пологами</t>
  </si>
  <si>
    <t>1513042</t>
  </si>
  <si>
    <t>Надання допомоги на догляд за дитиною віком до трьох років</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</si>
  <si>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</si>
  <si>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</si>
  <si>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</si>
  <si>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</si>
  <si>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</si>
  <si>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</si>
  <si>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</si>
  <si>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</si>
  <si>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</si>
  <si>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</si>
  <si>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</si>
  <si>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</si>
  <si>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1513049</t>
  </si>
  <si>
    <t>Надання державної соціальної допомоги інвалідам з дитинства та дітям-інвалідам</t>
  </si>
  <si>
    <t>1513050</t>
  </si>
  <si>
    <t>Пільгове медичне обслуговування осіб, які постраждали внаслідок Чорнобильської катастрофи</t>
  </si>
  <si>
    <t>1513080</t>
  </si>
  <si>
    <t>Оздоровлення громадян, які постраждали внаслідок Чорнобильської катастрофи </t>
  </si>
  <si>
    <t>1513090</t>
  </si>
  <si>
    <t>Видатки на поховання учасників бойових дій та інвалідів війни</t>
  </si>
  <si>
    <t>1513104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</si>
  <si>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</si>
  <si>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</si>
  <si>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</si>
  <si>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1513182</t>
  </si>
  <si>
    <t>Компенсаційні виплати інвалідам на бензин, ремонт, технічне обслуговування автомобілів, мотоколясок і на транспортне обслуговування</t>
  </si>
  <si>
    <t>1513202</t>
  </si>
  <si>
    <t>Надання фінансової підтримки громадським організаціям інвалідів і ветеранів, діяльність яких має соціальну спрямованість</t>
  </si>
  <si>
    <t>1528600</t>
  </si>
  <si>
    <t>1528601</t>
  </si>
  <si>
    <t>1528602</t>
  </si>
  <si>
    <t>2414000</t>
  </si>
  <si>
    <t>2414060</t>
  </si>
  <si>
    <t>2414070</t>
  </si>
  <si>
    <t>2414090</t>
  </si>
  <si>
    <t>2414100</t>
  </si>
  <si>
    <t>2414800</t>
  </si>
  <si>
    <t>2414801</t>
  </si>
  <si>
    <t>5300000</t>
  </si>
  <si>
    <t>5317300</t>
  </si>
  <si>
    <t>Сільське і лісове господарство, рибне господарство та мисливство</t>
  </si>
  <si>
    <t>5317330</t>
  </si>
  <si>
    <t>7600000</t>
  </si>
  <si>
    <t>7618000</t>
  </si>
  <si>
    <t>7618200</t>
  </si>
  <si>
    <t>Дотації вирівнювання, що передаються з районних та міських (міст Києва і Севастополя, міст республіканського і обласного значення) бюджетів </t>
  </si>
  <si>
    <t>7618220</t>
  </si>
  <si>
    <t>Додаткова дотація з державного бюджету на вирівнювання фінансової забезпеченості місцевих бюджетів </t>
  </si>
  <si>
    <t>7618410</t>
  </si>
  <si>
    <t>Субвенція на проведення видатків місцевих бюджетів, що враховуються при визначенні обсягу міжбюджетних трансфертів </t>
  </si>
  <si>
    <t>7618430</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</si>
  <si>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</si>
  <si>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7618010</t>
  </si>
  <si>
    <r>
      <t>Всього видатків</t>
    </r>
    <r>
      <rPr>
        <b/>
        <vertAlign val="superscript"/>
        <sz val="11"/>
        <rFont val="Times New Roman"/>
        <family val="1"/>
      </rPr>
      <t>***</t>
    </r>
    <r>
      <rPr>
        <b/>
        <sz val="11"/>
        <rFont val="Times New Roman"/>
        <family val="1"/>
      </rPr>
      <t xml:space="preserve"> </t>
    </r>
  </si>
  <si>
    <r>
      <t>*</t>
    </r>
    <r>
      <rPr>
        <vertAlign val="superscript"/>
        <sz val="11"/>
        <rFont val="Bookman Old Style"/>
        <family val="1"/>
      </rPr>
      <t xml:space="preserve"> </t>
    </r>
    <r>
      <rPr>
        <sz val="12"/>
        <rFont val="Times New Roman"/>
        <family val="1"/>
      </rPr>
      <t xml:space="preserve"> </t>
    </r>
    <r>
      <rPr>
        <sz val="11"/>
        <rFont val="Times New Roman"/>
        <family val="1"/>
      </rPr>
      <t>Код і назва бюджетної програми відповідно до Кодифікатора бюджетних програм місцевих бюджетів, затвердженого наказом Мінфіну від 14.02.2011 № 97 (з урахуванням змін, які будуть внесені після завершення роботи з удосконалення типових переліків бюджетних</t>
    </r>
  </si>
</sst>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00"/>
    <numFmt numFmtId="194" formatCode="0.0000"/>
    <numFmt numFmtId="195" formatCode="0.0"/>
    <numFmt numFmtId="196" formatCode="0.000%"/>
    <numFmt numFmtId="197" formatCode="0.00000"/>
  </numFmts>
  <fonts count="58">
    <font>
      <sz val="10"/>
      <name val="Arial"/>
      <family val="0"/>
    </font>
    <font>
      <b/>
      <sz val="8"/>
      <name val="Times New Roman"/>
      <family val="1"/>
    </font>
    <font>
      <b/>
      <sz val="10"/>
      <name val="Times New Roman"/>
      <family val="1"/>
    </font>
    <font>
      <sz val="10"/>
      <name val="Times New Roman"/>
      <family val="1"/>
    </font>
    <font>
      <b/>
      <sz val="13.5"/>
      <name val="Times New Roman"/>
      <family val="1"/>
    </font>
    <font>
      <b/>
      <sz val="11"/>
      <name val="Times New Roman"/>
      <family val="1"/>
    </font>
    <font>
      <b/>
      <sz val="12"/>
      <name val="Times New Roman"/>
      <family val="1"/>
    </font>
    <font>
      <b/>
      <i/>
      <sz val="11"/>
      <name val="Times New Roman"/>
      <family val="1"/>
    </font>
    <font>
      <b/>
      <sz val="9"/>
      <name val="Times New Roman"/>
      <family val="1"/>
    </font>
    <font>
      <b/>
      <sz val="7"/>
      <name val="Times New Roman"/>
      <family val="1"/>
    </font>
    <font>
      <sz val="8"/>
      <name val="Times New Roman"/>
      <family val="1"/>
    </font>
    <font>
      <sz val="9"/>
      <name val="Times New Roman"/>
      <family val="1"/>
    </font>
    <font>
      <vertAlign val="superscript"/>
      <sz val="9"/>
      <name val="Times New Roman"/>
      <family val="1"/>
    </font>
    <font>
      <sz val="9"/>
      <name val="Bookman Old Style"/>
      <family val="1"/>
    </font>
    <font>
      <u val="single"/>
      <sz val="10"/>
      <color indexed="12"/>
      <name val="Arial"/>
      <family val="0"/>
    </font>
    <font>
      <u val="single"/>
      <sz val="10"/>
      <color indexed="36"/>
      <name val="Arial"/>
      <family val="0"/>
    </font>
    <font>
      <sz val="8"/>
      <name val="Arial"/>
      <family val="0"/>
    </font>
    <font>
      <sz val="11"/>
      <name val="Times New Roman"/>
      <family val="1"/>
    </font>
    <font>
      <sz val="12"/>
      <color indexed="53"/>
      <name val="Times New Roman"/>
      <family val="1"/>
    </font>
    <font>
      <b/>
      <sz val="7"/>
      <color indexed="53"/>
      <name val="Times New Roman"/>
      <family val="1"/>
    </font>
    <font>
      <sz val="13.5"/>
      <name val="Bookman Old Style"/>
      <family val="1"/>
    </font>
    <font>
      <b/>
      <sz val="16"/>
      <name val="Times New Roman"/>
      <family val="1"/>
    </font>
    <font>
      <sz val="16"/>
      <name val="Times New Roman"/>
      <family val="1"/>
    </font>
    <font>
      <sz val="12"/>
      <name val="Times New Roman"/>
      <family val="1"/>
    </font>
    <font>
      <b/>
      <sz val="8"/>
      <color indexed="53"/>
      <name val="Times New Roman"/>
      <family val="1"/>
    </font>
    <font>
      <b/>
      <sz val="13.5"/>
      <color indexed="8"/>
      <name val="Times New Roman"/>
      <family val="1"/>
    </font>
    <font>
      <b/>
      <sz val="9"/>
      <color indexed="8"/>
      <name val="Times New Roman"/>
      <family val="1"/>
    </font>
    <font>
      <b/>
      <sz val="8"/>
      <color indexed="8"/>
      <name val="Times New Roman"/>
      <family val="1"/>
    </font>
    <font>
      <b/>
      <sz val="14"/>
      <color indexed="8"/>
      <name val="Times New Roman"/>
      <family val="1"/>
    </font>
    <font>
      <sz val="8"/>
      <color indexed="8"/>
      <name val="Times New Roman"/>
      <family val="1"/>
    </font>
    <font>
      <sz val="12"/>
      <color indexed="12"/>
      <name val="Arial"/>
      <family val="0"/>
    </font>
    <font>
      <b/>
      <sz val="14"/>
      <name val="Times New Roman"/>
      <family val="1"/>
    </font>
    <font>
      <sz val="10"/>
      <name val="Bookman Old Style"/>
      <family val="1"/>
    </font>
    <font>
      <b/>
      <sz val="13.5"/>
      <color indexed="53"/>
      <name val="Times New Roman"/>
      <family val="1"/>
    </font>
    <font>
      <i/>
      <sz val="10"/>
      <name val="Times New Roman"/>
      <family val="1"/>
    </font>
    <font>
      <b/>
      <sz val="14"/>
      <color indexed="10"/>
      <name val="Times New Roman"/>
      <family val="1"/>
    </font>
    <font>
      <vertAlign val="superscript"/>
      <sz val="11"/>
      <name val="Times New Roman"/>
      <family val="1"/>
    </font>
    <font>
      <vertAlign val="superscript"/>
      <sz val="11"/>
      <name val="Bookman Old Style"/>
      <family val="1"/>
    </font>
    <font>
      <sz val="10"/>
      <name val="Helv"/>
      <family val="0"/>
    </font>
    <font>
      <sz val="10"/>
      <color indexed="53"/>
      <name val="Times New Roman"/>
      <family val="1"/>
    </font>
    <font>
      <vertAlign val="superscript"/>
      <sz val="10"/>
      <name val="Times New Roman"/>
      <family val="1"/>
    </font>
    <font>
      <sz val="10"/>
      <name val="Arial Cyr"/>
      <family val="0"/>
    </font>
    <font>
      <sz val="9"/>
      <color indexed="8"/>
      <name val="Times New Roman"/>
      <family val="1"/>
    </font>
    <font>
      <b/>
      <sz val="10"/>
      <name val="Arial Cyr"/>
      <family val="0"/>
    </font>
    <font>
      <sz val="9"/>
      <name val="Arial"/>
      <family val="0"/>
    </font>
    <font>
      <b/>
      <sz val="11"/>
      <name val="Arial"/>
      <family val="0"/>
    </font>
    <font>
      <b/>
      <sz val="10"/>
      <color indexed="8"/>
      <name val="Times New Roman"/>
      <family val="1"/>
    </font>
    <font>
      <b/>
      <sz val="10"/>
      <name val="Arial"/>
      <family val="0"/>
    </font>
    <font>
      <b/>
      <sz val="9"/>
      <name val="Arial"/>
      <family val="0"/>
    </font>
    <font>
      <sz val="11"/>
      <color indexed="8"/>
      <name val="Times New Roman"/>
      <family val="1"/>
    </font>
    <font>
      <sz val="10"/>
      <color indexed="8"/>
      <name val="Times New Roman"/>
      <family val="1"/>
    </font>
    <font>
      <b/>
      <sz val="11"/>
      <color indexed="10"/>
      <name val="Times New Roman"/>
      <family val="1"/>
    </font>
    <font>
      <b/>
      <sz val="9"/>
      <color indexed="10"/>
      <name val="Arial"/>
      <family val="0"/>
    </font>
    <font>
      <sz val="11"/>
      <name val="Arial"/>
      <family val="0"/>
    </font>
    <font>
      <b/>
      <sz val="11"/>
      <color indexed="8"/>
      <name val="Times New Roman"/>
      <family val="1"/>
    </font>
    <font>
      <b/>
      <vertAlign val="superscript"/>
      <sz val="11"/>
      <name val="Times New Roman"/>
      <family val="1"/>
    </font>
    <font>
      <u val="single"/>
      <sz val="10"/>
      <name val="Arial"/>
      <family val="0"/>
    </font>
    <font>
      <b/>
      <sz val="12"/>
      <color indexed="8"/>
      <name val="Times New Roman"/>
      <family val="1"/>
    </font>
  </fonts>
  <fills count="3">
    <fill>
      <patternFill/>
    </fill>
    <fill>
      <patternFill patternType="gray125"/>
    </fill>
    <fill>
      <patternFill patternType="solid">
        <fgColor indexed="43"/>
        <bgColor indexed="64"/>
      </patternFill>
    </fill>
  </fills>
  <borders count="51">
    <border>
      <left/>
      <right/>
      <top/>
      <bottom/>
      <diagonal/>
    </border>
    <border>
      <left style="medium"/>
      <right style="medium"/>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style="medium"/>
    </border>
    <border>
      <left>
        <color indexed="63"/>
      </left>
      <right>
        <color indexed="63"/>
      </right>
      <top style="medium"/>
      <bottom>
        <color indexed="63"/>
      </bottom>
    </border>
    <border>
      <left style="medium"/>
      <right style="thin"/>
      <top style="thin"/>
      <bottom style="thin"/>
    </border>
    <border>
      <left style="thin"/>
      <right style="thin"/>
      <top style="thin"/>
      <bottom style="thin"/>
    </border>
    <border>
      <left style="thin"/>
      <right style="thin"/>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medium"/>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thin"/>
      <bottom>
        <color indexed="63"/>
      </bottom>
    </border>
    <border>
      <left style="thin"/>
      <right>
        <color indexed="63"/>
      </right>
      <top style="thin"/>
      <bottom>
        <color indexed="63"/>
      </bottom>
    </border>
    <border>
      <left style="medium"/>
      <right style="medium"/>
      <top style="thin"/>
      <bottom>
        <color indexed="63"/>
      </bottom>
    </border>
    <border>
      <left>
        <color indexed="63"/>
      </left>
      <right style="thin"/>
      <top style="thin"/>
      <bottom>
        <color indexed="63"/>
      </bottom>
    </border>
    <border>
      <left style="thin"/>
      <right>
        <color indexed="63"/>
      </right>
      <top style="medium"/>
      <bottom style="medium"/>
    </border>
    <border>
      <left>
        <color indexed="63"/>
      </left>
      <right style="thin"/>
      <top style="medium"/>
      <bottom style="medium"/>
    </border>
    <border>
      <left style="thin"/>
      <right>
        <color indexed="63"/>
      </right>
      <top>
        <color indexed="63"/>
      </top>
      <bottom style="thin"/>
    </border>
    <border>
      <left style="medium"/>
      <right style="medium"/>
      <top>
        <color indexed="63"/>
      </top>
      <bottom style="thin"/>
    </border>
    <border>
      <left>
        <color indexed="63"/>
      </left>
      <right style="thin"/>
      <top>
        <color indexed="63"/>
      </top>
      <bottom style="thin"/>
    </border>
    <border>
      <left style="thin"/>
      <right>
        <color indexed="63"/>
      </right>
      <top style="thin"/>
      <bottom style="thin"/>
    </border>
    <border>
      <left style="medium"/>
      <right style="medium"/>
      <top style="thin"/>
      <bottom style="thin"/>
    </border>
    <border>
      <left>
        <color indexed="63"/>
      </left>
      <right style="thin"/>
      <top style="thin"/>
      <bottom style="thin"/>
    </border>
    <border>
      <left style="medium"/>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color indexed="63"/>
      </left>
      <right style="thin"/>
      <top>
        <color indexed="63"/>
      </top>
      <bottom>
        <color indexed="63"/>
      </bottom>
    </border>
    <border>
      <left>
        <color indexed="63"/>
      </left>
      <right style="medium"/>
      <top style="medium"/>
      <bottom style="medium"/>
    </border>
    <border>
      <left style="medium"/>
      <right style="thin"/>
      <top style="medium"/>
      <bottom style="thin"/>
    </border>
    <border>
      <left style="thin"/>
      <right style="medium"/>
      <top style="medium"/>
      <bottom style="thin"/>
    </border>
    <border>
      <left style="thin"/>
      <right style="medium"/>
      <top style="medium"/>
      <bottom style="medium"/>
    </border>
    <border>
      <left style="medium"/>
      <right>
        <color indexed="63"/>
      </right>
      <top style="medium"/>
      <bottom>
        <color indexed="63"/>
      </botto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style="thin"/>
      <top style="medium"/>
      <bottom style="thin"/>
    </border>
    <border>
      <left style="thin"/>
      <right>
        <color indexed="63"/>
      </right>
      <top style="medium"/>
      <bottom style="thin"/>
    </border>
    <border>
      <left style="medium"/>
      <right style="medium"/>
      <top style="medium"/>
      <bottom style="thin"/>
    </border>
  </borders>
  <cellStyleXfs count="23">
    <xf numFmtId="0" fontId="38"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0" borderId="0">
      <alignment/>
      <protection/>
    </xf>
    <xf numFmtId="0" fontId="15" fillId="0" borderId="0" applyNumberFormat="0" applyFill="0" applyBorder="0" applyAlignment="0" applyProtection="0"/>
    <xf numFmtId="9"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394">
    <xf numFmtId="0" fontId="0" fillId="0" borderId="0" xfId="0" applyAlignment="1">
      <alignment/>
    </xf>
    <xf numFmtId="0" fontId="1" fillId="0" borderId="0" xfId="0" applyFont="1" applyAlignment="1">
      <alignment horizontal="justify"/>
    </xf>
    <xf numFmtId="0" fontId="2" fillId="0" borderId="0" xfId="0" applyFont="1" applyAlignment="1">
      <alignment horizontal="justify"/>
    </xf>
    <xf numFmtId="0" fontId="3" fillId="0" borderId="0" xfId="0" applyFont="1" applyAlignment="1">
      <alignment/>
    </xf>
    <xf numFmtId="0" fontId="3" fillId="0" borderId="0" xfId="0" applyFont="1" applyAlignment="1">
      <alignment horizontal="justify"/>
    </xf>
    <xf numFmtId="0" fontId="9" fillId="0" borderId="1" xfId="0" applyFont="1" applyBorder="1" applyAlignment="1">
      <alignment horizontal="justify" vertical="top" wrapText="1"/>
    </xf>
    <xf numFmtId="0" fontId="9" fillId="0" borderId="2" xfId="0" applyFont="1" applyBorder="1" applyAlignment="1">
      <alignment horizontal="center" vertical="top" wrapText="1"/>
    </xf>
    <xf numFmtId="0" fontId="14" fillId="0" borderId="0" xfId="15" applyAlignment="1">
      <alignment/>
    </xf>
    <xf numFmtId="0" fontId="12" fillId="0" borderId="0" xfId="0" applyFont="1" applyAlignment="1">
      <alignment/>
    </xf>
    <xf numFmtId="0" fontId="7" fillId="0" borderId="3" xfId="0" applyFont="1" applyBorder="1" applyAlignment="1">
      <alignment horizontal="center" vertical="center" wrapText="1"/>
    </xf>
    <xf numFmtId="0" fontId="5" fillId="0" borderId="4" xfId="0" applyFont="1" applyBorder="1" applyAlignment="1">
      <alignment horizontal="center" vertical="center" wrapText="1"/>
    </xf>
    <xf numFmtId="0" fontId="0" fillId="0" borderId="4" xfId="0" applyBorder="1" applyAlignment="1">
      <alignment vertical="center" wrapText="1"/>
    </xf>
    <xf numFmtId="0" fontId="1" fillId="0" borderId="2" xfId="0" applyFont="1" applyBorder="1" applyAlignment="1">
      <alignment horizontal="center" vertical="center" wrapText="1"/>
    </xf>
    <xf numFmtId="0" fontId="0" fillId="0" borderId="2" xfId="0" applyBorder="1" applyAlignment="1">
      <alignment vertical="center" wrapText="1"/>
    </xf>
    <xf numFmtId="0" fontId="2" fillId="0" borderId="0" xfId="0" applyFont="1" applyAlignment="1">
      <alignment horizontal="left"/>
    </xf>
    <xf numFmtId="0" fontId="1" fillId="0" borderId="0" xfId="0" applyFont="1" applyAlignment="1">
      <alignment horizontal="left"/>
    </xf>
    <xf numFmtId="0" fontId="10" fillId="0" borderId="0" xfId="0" applyFont="1" applyAlignment="1">
      <alignment horizontal="justify"/>
    </xf>
    <xf numFmtId="0" fontId="18" fillId="0" borderId="0" xfId="0" applyFont="1" applyAlignment="1">
      <alignment horizontal="justify"/>
    </xf>
    <xf numFmtId="0" fontId="1" fillId="0" borderId="5" xfId="0" applyFont="1" applyBorder="1" applyAlignment="1">
      <alignment horizontal="center" vertical="center" wrapText="1"/>
    </xf>
    <xf numFmtId="0" fontId="8" fillId="0" borderId="5" xfId="0" applyFont="1" applyBorder="1" applyAlignment="1">
      <alignment horizontal="center" vertical="center" wrapText="1"/>
    </xf>
    <xf numFmtId="0" fontId="9" fillId="0" borderId="1" xfId="0" applyFont="1" applyBorder="1" applyAlignment="1">
      <alignment horizontal="center" vertical="top" wrapText="1"/>
    </xf>
    <xf numFmtId="0" fontId="23" fillId="0" borderId="0" xfId="0" applyFont="1" applyAlignment="1">
      <alignment horizontal="justify"/>
    </xf>
    <xf numFmtId="0" fontId="19"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0" fillId="0" borderId="6" xfId="0" applyFont="1" applyBorder="1" applyAlignment="1">
      <alignment vertical="top" wrapText="1"/>
    </xf>
    <xf numFmtId="0" fontId="10" fillId="0" borderId="0" xfId="0" applyFont="1" applyAlignment="1">
      <alignment vertical="top" wrapText="1"/>
    </xf>
    <xf numFmtId="0" fontId="10" fillId="0" borderId="0" xfId="0" applyFont="1" applyAlignment="1">
      <alignment horizontal="right"/>
    </xf>
    <xf numFmtId="0" fontId="27" fillId="0" borderId="0" xfId="0" applyFont="1" applyAlignment="1">
      <alignment horizontal="right"/>
    </xf>
    <xf numFmtId="0" fontId="28" fillId="0" borderId="0" xfId="0" applyFont="1" applyAlignment="1">
      <alignment horizontal="center"/>
    </xf>
    <xf numFmtId="0" fontId="11" fillId="0" borderId="0" xfId="0" applyFont="1" applyAlignment="1">
      <alignment/>
    </xf>
    <xf numFmtId="0" fontId="11" fillId="0" borderId="1" xfId="0" applyFont="1" applyBorder="1" applyAlignment="1">
      <alignment horizontal="center" vertical="center" wrapText="1"/>
    </xf>
    <xf numFmtId="0" fontId="33" fillId="0" borderId="0" xfId="0" applyFont="1" applyAlignment="1">
      <alignment horizontal="justify"/>
    </xf>
    <xf numFmtId="0" fontId="0" fillId="0" borderId="0" xfId="0" applyAlignment="1">
      <alignment horizontal="left" wrapText="1"/>
    </xf>
    <xf numFmtId="0" fontId="2" fillId="0" borderId="7"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wrapText="1"/>
    </xf>
    <xf numFmtId="0" fontId="3" fillId="0" borderId="8" xfId="0" applyFont="1" applyBorder="1" applyAlignment="1">
      <alignment horizontal="justify" vertical="center" wrapText="1"/>
    </xf>
    <xf numFmtId="0" fontId="3" fillId="0" borderId="8" xfId="0" applyFont="1" applyBorder="1" applyAlignment="1">
      <alignment horizontal="center" vertical="center" wrapText="1"/>
    </xf>
    <xf numFmtId="0" fontId="2" fillId="0" borderId="8" xfId="0" applyFont="1" applyBorder="1" applyAlignment="1">
      <alignment horizontal="center" vertical="center" wrapText="1"/>
    </xf>
    <xf numFmtId="0" fontId="10" fillId="0" borderId="8" xfId="0" applyFont="1" applyBorder="1" applyAlignment="1">
      <alignment horizontal="center" vertical="center" wrapText="1"/>
    </xf>
    <xf numFmtId="0" fontId="1"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0" fillId="0" borderId="10" xfId="0" applyFont="1" applyBorder="1" applyAlignment="1">
      <alignment horizontal="center" vertical="center" wrapText="1"/>
    </xf>
    <xf numFmtId="49" fontId="2" fillId="0" borderId="7" xfId="0" applyNumberFormat="1" applyFont="1" applyBorder="1" applyAlignment="1">
      <alignment horizontal="center" vertical="top" wrapText="1"/>
    </xf>
    <xf numFmtId="0" fontId="2" fillId="0" borderId="8" xfId="0" applyFont="1" applyBorder="1" applyAlignment="1">
      <alignment horizontal="justify" vertical="center" wrapText="1"/>
    </xf>
    <xf numFmtId="192" fontId="2" fillId="0" borderId="8" xfId="0" applyNumberFormat="1" applyFont="1" applyBorder="1" applyAlignment="1">
      <alignment horizontal="center" vertical="center" wrapText="1"/>
    </xf>
    <xf numFmtId="192" fontId="2" fillId="0" borderId="10" xfId="0" applyNumberFormat="1" applyFont="1" applyBorder="1" applyAlignment="1">
      <alignment horizontal="center" vertical="center" wrapText="1"/>
    </xf>
    <xf numFmtId="49" fontId="3" fillId="0" borderId="7" xfId="0" applyNumberFormat="1" applyFont="1" applyBorder="1" applyAlignment="1">
      <alignment horizontal="center" vertical="top" wrapText="1"/>
    </xf>
    <xf numFmtId="192" fontId="3" fillId="0" borderId="8" xfId="0" applyNumberFormat="1" applyFont="1" applyBorder="1" applyAlignment="1">
      <alignment horizontal="center" vertical="center" wrapText="1"/>
    </xf>
    <xf numFmtId="49" fontId="3" fillId="0" borderId="7" xfId="0" applyNumberFormat="1" applyFont="1" applyBorder="1" applyAlignment="1">
      <alignment horizontal="center" vertical="center"/>
    </xf>
    <xf numFmtId="0" fontId="3" fillId="0" borderId="8" xfId="0" applyFont="1" applyBorder="1" applyAlignment="1">
      <alignment vertical="center" wrapText="1"/>
    </xf>
    <xf numFmtId="192" fontId="3" fillId="0" borderId="8" xfId="21" applyNumberFormat="1" applyFont="1" applyBorder="1" applyAlignment="1">
      <alignment horizontal="center" vertical="center" wrapText="1"/>
    </xf>
    <xf numFmtId="0" fontId="3" fillId="0" borderId="8" xfId="0" applyFont="1" applyBorder="1" applyAlignment="1">
      <alignment horizontal="justify" vertical="top" wrapText="1"/>
    </xf>
    <xf numFmtId="192" fontId="3" fillId="0" borderId="8" xfId="0" applyNumberFormat="1" applyFont="1" applyFill="1" applyBorder="1" applyAlignment="1">
      <alignment horizontal="center" vertical="center" wrapText="1"/>
    </xf>
    <xf numFmtId="0" fontId="2" fillId="0" borderId="7" xfId="0" applyFont="1" applyBorder="1" applyAlignment="1">
      <alignment horizontal="center" vertical="top" wrapText="1"/>
    </xf>
    <xf numFmtId="0" fontId="3" fillId="0" borderId="7" xfId="0" applyFont="1" applyBorder="1" applyAlignment="1">
      <alignment horizontal="center" vertical="center"/>
    </xf>
    <xf numFmtId="0" fontId="3" fillId="0" borderId="7" xfId="0" applyFont="1" applyBorder="1" applyAlignment="1">
      <alignment horizontal="center" vertical="top" wrapText="1"/>
    </xf>
    <xf numFmtId="0" fontId="2" fillId="0" borderId="8" xfId="0" applyFont="1" applyBorder="1" applyAlignment="1">
      <alignment vertical="center" wrapText="1"/>
    </xf>
    <xf numFmtId="192" fontId="39" fillId="0" borderId="8" xfId="0" applyNumberFormat="1" applyFont="1" applyBorder="1" applyAlignment="1">
      <alignment horizontal="center" vertical="center" wrapText="1"/>
    </xf>
    <xf numFmtId="0" fontId="3" fillId="0" borderId="8" xfId="0" applyNumberFormat="1" applyFont="1" applyBorder="1" applyAlignment="1">
      <alignment horizontal="left" vertical="center" wrapText="1"/>
    </xf>
    <xf numFmtId="0" fontId="3" fillId="0" borderId="8" xfId="0" applyNumberFormat="1" applyFont="1" applyBorder="1" applyAlignment="1">
      <alignment horizontal="justify" wrapText="1"/>
    </xf>
    <xf numFmtId="0" fontId="3" fillId="0" borderId="8" xfId="0" applyFont="1" applyBorder="1" applyAlignment="1">
      <alignment horizontal="left" vertical="center" wrapText="1"/>
    </xf>
    <xf numFmtId="0" fontId="2" fillId="0" borderId="11" xfId="0" applyFont="1" applyBorder="1" applyAlignment="1">
      <alignment horizontal="center" vertical="top" wrapText="1"/>
    </xf>
    <xf numFmtId="0" fontId="2" fillId="0" borderId="12" xfId="0" applyFont="1" applyBorder="1" applyAlignment="1">
      <alignment horizontal="justify" vertical="center" wrapText="1"/>
    </xf>
    <xf numFmtId="192" fontId="2" fillId="0" borderId="12" xfId="0" applyNumberFormat="1" applyFont="1" applyBorder="1" applyAlignment="1">
      <alignment horizontal="center" vertical="center" wrapText="1"/>
    </xf>
    <xf numFmtId="192" fontId="2" fillId="0" borderId="13" xfId="0" applyNumberFormat="1" applyFont="1" applyBorder="1" applyAlignment="1">
      <alignment horizontal="center" vertical="center" wrapText="1"/>
    </xf>
    <xf numFmtId="49" fontId="2" fillId="0" borderId="7" xfId="0" applyNumberFormat="1" applyFont="1" applyBorder="1" applyAlignment="1">
      <alignment vertical="center"/>
    </xf>
    <xf numFmtId="49" fontId="2" fillId="0" borderId="7" xfId="0" applyNumberFormat="1" applyFont="1" applyBorder="1" applyAlignment="1">
      <alignment horizontal="center" vertical="center"/>
    </xf>
    <xf numFmtId="0" fontId="2" fillId="0" borderId="8" xfId="0" applyFont="1" applyBorder="1" applyAlignment="1">
      <alignment horizontal="justify" vertical="top" wrapText="1"/>
    </xf>
    <xf numFmtId="49" fontId="2" fillId="0" borderId="7" xfId="0" applyNumberFormat="1" applyFont="1" applyBorder="1" applyAlignment="1">
      <alignment horizontal="left" vertical="center"/>
    </xf>
    <xf numFmtId="49" fontId="3" fillId="0" borderId="7" xfId="0" applyNumberFormat="1" applyFont="1" applyFill="1" applyBorder="1" applyAlignment="1">
      <alignment horizontal="center" vertical="center"/>
    </xf>
    <xf numFmtId="0" fontId="2" fillId="0" borderId="12" xfId="0" applyFont="1" applyBorder="1" applyAlignment="1">
      <alignment horizontal="justify" vertical="top" wrapText="1"/>
    </xf>
    <xf numFmtId="0" fontId="1" fillId="0" borderId="14" xfId="0" applyFont="1" applyBorder="1" applyAlignment="1">
      <alignment vertical="center" wrapText="1"/>
    </xf>
    <xf numFmtId="0" fontId="9" fillId="0" borderId="5" xfId="0" applyFont="1" applyBorder="1" applyAlignment="1">
      <alignment horizontal="center" vertical="top" wrapText="1"/>
    </xf>
    <xf numFmtId="0" fontId="40" fillId="0" borderId="0" xfId="0" applyFont="1" applyAlignment="1">
      <alignment/>
    </xf>
    <xf numFmtId="0" fontId="38" fillId="0" borderId="0" xfId="0" applyAlignment="1">
      <alignment/>
    </xf>
    <xf numFmtId="0" fontId="38" fillId="0" borderId="0" xfId="0" applyAlignment="1">
      <alignment/>
    </xf>
    <xf numFmtId="0" fontId="2" fillId="0" borderId="8"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pplyProtection="1">
      <alignment horizontal="left"/>
      <protection locked="0"/>
    </xf>
    <xf numFmtId="192" fontId="3" fillId="0" borderId="8" xfId="0" applyNumberFormat="1" applyFont="1" applyBorder="1" applyAlignment="1" applyProtection="1">
      <alignment horizontal="center" vertical="center"/>
      <protection locked="0"/>
    </xf>
    <xf numFmtId="10" fontId="3" fillId="0" borderId="8" xfId="0" applyNumberFormat="1" applyFont="1" applyBorder="1" applyAlignment="1" applyProtection="1">
      <alignment horizontal="center" vertical="center"/>
      <protection locked="0"/>
    </xf>
    <xf numFmtId="192" fontId="3" fillId="0" borderId="10" xfId="0" applyNumberFormat="1" applyFont="1" applyBorder="1" applyAlignment="1">
      <alignment horizontal="center" vertical="center" wrapText="1"/>
    </xf>
    <xf numFmtId="0" fontId="3" fillId="0" borderId="8" xfId="0" applyFont="1" applyFill="1" applyBorder="1" applyAlignment="1" applyProtection="1">
      <alignment horizontal="left"/>
      <protection locked="0"/>
    </xf>
    <xf numFmtId="192" fontId="3" fillId="0" borderId="8" xfId="0" applyNumberFormat="1" applyFont="1" applyFill="1" applyBorder="1" applyAlignment="1" applyProtection="1">
      <alignment horizontal="center" vertical="center"/>
      <protection locked="0"/>
    </xf>
    <xf numFmtId="10" fontId="3" fillId="0" borderId="8" xfId="0" applyNumberFormat="1" applyFont="1" applyFill="1" applyBorder="1" applyAlignment="1" applyProtection="1">
      <alignment horizontal="center" vertical="center"/>
      <protection locked="0"/>
    </xf>
    <xf numFmtId="0" fontId="3" fillId="0" borderId="15" xfId="0" applyFont="1" applyBorder="1" applyAlignment="1">
      <alignment horizontal="center" vertical="center" wrapText="1"/>
    </xf>
    <xf numFmtId="0" fontId="3" fillId="0" borderId="16" xfId="0" applyFont="1" applyBorder="1" applyAlignment="1" applyProtection="1">
      <alignment horizontal="left"/>
      <protection locked="0"/>
    </xf>
    <xf numFmtId="192" fontId="3" fillId="0" borderId="16" xfId="0" applyNumberFormat="1" applyFont="1" applyBorder="1" applyAlignment="1" applyProtection="1">
      <alignment horizontal="center" vertical="center"/>
      <protection locked="0"/>
    </xf>
    <xf numFmtId="10" fontId="3" fillId="0" borderId="16" xfId="0" applyNumberFormat="1" applyFont="1" applyBorder="1" applyAlignment="1" applyProtection="1">
      <alignment horizontal="center" vertical="center"/>
      <protection locked="0"/>
    </xf>
    <xf numFmtId="192" fontId="3" fillId="0" borderId="16"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2" fillId="0" borderId="18" xfId="0" applyFont="1" applyBorder="1" applyAlignment="1" applyProtection="1">
      <alignment horizontal="left" wrapText="1"/>
      <protection locked="0"/>
    </xf>
    <xf numFmtId="192" fontId="2" fillId="0" borderId="18" xfId="0" applyNumberFormat="1" applyFont="1" applyBorder="1" applyAlignment="1">
      <alignment horizontal="center" vertical="center" wrapText="1"/>
    </xf>
    <xf numFmtId="10" fontId="2" fillId="0" borderId="18" xfId="0" applyNumberFormat="1"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pplyProtection="1">
      <alignment horizontal="left"/>
      <protection locked="0"/>
    </xf>
    <xf numFmtId="192" fontId="3" fillId="0" borderId="20" xfId="0" applyNumberFormat="1" applyFont="1" applyBorder="1" applyAlignment="1" applyProtection="1">
      <alignment horizontal="center" vertical="center"/>
      <protection locked="0"/>
    </xf>
    <xf numFmtId="10" fontId="3" fillId="0" borderId="20" xfId="0" applyNumberFormat="1" applyFont="1" applyBorder="1" applyAlignment="1" applyProtection="1">
      <alignment horizontal="center" vertical="center"/>
      <protection locked="0"/>
    </xf>
    <xf numFmtId="192" fontId="3" fillId="0" borderId="20" xfId="0" applyNumberFormat="1" applyFont="1" applyBorder="1" applyAlignment="1">
      <alignment horizontal="center" vertical="center" wrapText="1"/>
    </xf>
    <xf numFmtId="0" fontId="2" fillId="0" borderId="18" xfId="0" applyFont="1" applyBorder="1" applyAlignment="1">
      <alignment horizontal="center" vertical="center" wrapText="1"/>
    </xf>
    <xf numFmtId="192" fontId="3" fillId="0" borderId="21" xfId="0" applyNumberFormat="1" applyFont="1" applyBorder="1" applyAlignment="1">
      <alignment horizontal="center" vertical="center" wrapText="1"/>
    </xf>
    <xf numFmtId="192" fontId="3" fillId="0" borderId="22" xfId="0" applyNumberFormat="1" applyFont="1" applyBorder="1" applyAlignment="1">
      <alignment horizontal="center" vertical="center" wrapText="1"/>
    </xf>
    <xf numFmtId="0" fontId="2" fillId="0" borderId="18" xfId="0" applyFont="1" applyBorder="1" applyAlignment="1" applyProtection="1">
      <alignment horizontal="left"/>
      <protection locked="0"/>
    </xf>
    <xf numFmtId="0" fontId="23" fillId="0" borderId="15" xfId="18" applyFont="1" applyFill="1" applyBorder="1" applyAlignment="1">
      <alignment horizontal="center" vertical="center" wrapText="1"/>
      <protection/>
    </xf>
    <xf numFmtId="0" fontId="23" fillId="0" borderId="23" xfId="18" applyFont="1" applyFill="1" applyBorder="1" applyAlignment="1">
      <alignment horizontal="center" vertical="center" wrapText="1"/>
      <protection/>
    </xf>
    <xf numFmtId="0" fontId="23" fillId="0" borderId="24" xfId="18" applyFont="1" applyFill="1" applyBorder="1" applyAlignment="1">
      <alignment horizontal="center" vertical="center" wrapText="1"/>
      <protection/>
    </xf>
    <xf numFmtId="0" fontId="23" fillId="0" borderId="25" xfId="18" applyFont="1" applyFill="1" applyBorder="1" applyAlignment="1">
      <alignment horizontal="center" vertical="center" wrapText="1"/>
      <protection/>
    </xf>
    <xf numFmtId="0" fontId="6" fillId="0" borderId="17" xfId="18" applyFont="1" applyFill="1" applyBorder="1" applyAlignment="1">
      <alignment vertical="center"/>
      <protection/>
    </xf>
    <xf numFmtId="0" fontId="6" fillId="0" borderId="26" xfId="18" applyFont="1" applyFill="1" applyBorder="1" applyAlignment="1">
      <alignment vertical="center" wrapText="1"/>
      <protection/>
    </xf>
    <xf numFmtId="192" fontId="6" fillId="0" borderId="5" xfId="18" applyNumberFormat="1" applyFont="1" applyFill="1" applyBorder="1" applyAlignment="1">
      <alignment horizontal="center" vertical="center"/>
      <protection/>
    </xf>
    <xf numFmtId="192" fontId="6" fillId="0" borderId="27" xfId="18" applyNumberFormat="1" applyFont="1" applyFill="1" applyBorder="1" applyAlignment="1">
      <alignment horizontal="center" vertical="center"/>
      <protection/>
    </xf>
    <xf numFmtId="192" fontId="6" fillId="0" borderId="26" xfId="18" applyNumberFormat="1" applyFont="1" applyFill="1" applyBorder="1" applyAlignment="1">
      <alignment horizontal="center" vertical="center"/>
      <protection/>
    </xf>
    <xf numFmtId="0" fontId="23" fillId="0" borderId="19" xfId="18" applyFont="1" applyFill="1" applyBorder="1" applyAlignment="1">
      <alignment vertical="center"/>
      <protection/>
    </xf>
    <xf numFmtId="0" fontId="23" fillId="0" borderId="28" xfId="18" applyFont="1" applyFill="1" applyBorder="1" applyAlignment="1">
      <alignment vertical="center" wrapText="1"/>
      <protection/>
    </xf>
    <xf numFmtId="192" fontId="23" fillId="0" borderId="29" xfId="18" applyNumberFormat="1" applyFont="1" applyFill="1" applyBorder="1" applyAlignment="1">
      <alignment horizontal="center" vertical="center"/>
      <protection/>
    </xf>
    <xf numFmtId="192" fontId="23" fillId="0" borderId="30" xfId="18" applyNumberFormat="1" applyFont="1" applyFill="1" applyBorder="1" applyAlignment="1">
      <alignment horizontal="center" vertical="center"/>
      <protection/>
    </xf>
    <xf numFmtId="192" fontId="23" fillId="0" borderId="28" xfId="18" applyNumberFormat="1" applyFont="1" applyFill="1" applyBorder="1" applyAlignment="1">
      <alignment horizontal="center" vertical="center"/>
      <protection/>
    </xf>
    <xf numFmtId="192" fontId="6" fillId="0" borderId="29" xfId="18" applyNumberFormat="1" applyFont="1" applyFill="1" applyBorder="1" applyAlignment="1">
      <alignment horizontal="center" vertical="center"/>
      <protection/>
    </xf>
    <xf numFmtId="0" fontId="23" fillId="0" borderId="15" xfId="18" applyFont="1" applyFill="1" applyBorder="1" applyAlignment="1">
      <alignment vertical="center"/>
      <protection/>
    </xf>
    <xf numFmtId="0" fontId="23" fillId="0" borderId="23" xfId="18" applyFont="1" applyFill="1" applyBorder="1" applyAlignment="1">
      <alignment vertical="center" wrapText="1"/>
      <protection/>
    </xf>
    <xf numFmtId="192" fontId="23" fillId="0" borderId="24" xfId="18" applyNumberFormat="1" applyFont="1" applyFill="1" applyBorder="1" applyAlignment="1">
      <alignment horizontal="center" vertical="center"/>
      <protection/>
    </xf>
    <xf numFmtId="192" fontId="23" fillId="0" borderId="25" xfId="18" applyNumberFormat="1" applyFont="1" applyFill="1" applyBorder="1" applyAlignment="1">
      <alignment horizontal="center" vertical="center"/>
      <protection/>
    </xf>
    <xf numFmtId="192" fontId="23" fillId="0" borderId="23" xfId="18" applyNumberFormat="1" applyFont="1" applyFill="1" applyBorder="1" applyAlignment="1">
      <alignment horizontal="center" vertical="center"/>
      <protection/>
    </xf>
    <xf numFmtId="192" fontId="6" fillId="0" borderId="24" xfId="18" applyNumberFormat="1" applyFont="1" applyFill="1" applyBorder="1" applyAlignment="1">
      <alignment horizontal="center" vertical="center"/>
      <protection/>
    </xf>
    <xf numFmtId="0" fontId="23" fillId="0" borderId="7" xfId="18" applyFont="1" applyFill="1" applyBorder="1" applyAlignment="1">
      <alignment vertical="center"/>
      <protection/>
    </xf>
    <xf numFmtId="0" fontId="23" fillId="0" borderId="31" xfId="18" applyFont="1" applyFill="1" applyBorder="1" applyAlignment="1">
      <alignment vertical="center" wrapText="1"/>
      <protection/>
    </xf>
    <xf numFmtId="192" fontId="23" fillId="0" borderId="32" xfId="18" applyNumberFormat="1" applyFont="1" applyFill="1" applyBorder="1" applyAlignment="1">
      <alignment horizontal="center" vertical="center"/>
      <protection/>
    </xf>
    <xf numFmtId="192" fontId="23" fillId="0" borderId="33" xfId="18" applyNumberFormat="1" applyFont="1" applyFill="1" applyBorder="1" applyAlignment="1">
      <alignment horizontal="center" vertical="center"/>
      <protection/>
    </xf>
    <xf numFmtId="192" fontId="23" fillId="0" borderId="31" xfId="18" applyNumberFormat="1" applyFont="1" applyFill="1" applyBorder="1" applyAlignment="1">
      <alignment horizontal="center" vertical="center"/>
      <protection/>
    </xf>
    <xf numFmtId="192" fontId="6" fillId="0" borderId="32" xfId="18" applyNumberFormat="1" applyFont="1" applyFill="1" applyBorder="1" applyAlignment="1">
      <alignment horizontal="center" vertical="center"/>
      <protection/>
    </xf>
    <xf numFmtId="0" fontId="23" fillId="0" borderId="34" xfId="18" applyFont="1" applyFill="1" applyBorder="1" applyAlignment="1">
      <alignment vertical="center"/>
      <protection/>
    </xf>
    <xf numFmtId="0" fontId="23" fillId="0" borderId="35" xfId="18" applyFont="1" applyFill="1" applyBorder="1" applyAlignment="1">
      <alignment vertical="center" wrapText="1"/>
      <protection/>
    </xf>
    <xf numFmtId="192" fontId="23" fillId="0" borderId="36" xfId="18" applyNumberFormat="1" applyFont="1" applyFill="1" applyBorder="1" applyAlignment="1">
      <alignment horizontal="center" vertical="center"/>
      <protection/>
    </xf>
    <xf numFmtId="192" fontId="23" fillId="0" borderId="37" xfId="18" applyNumberFormat="1" applyFont="1" applyFill="1" applyBorder="1" applyAlignment="1">
      <alignment horizontal="center" vertical="center"/>
      <protection/>
    </xf>
    <xf numFmtId="192" fontId="23" fillId="0" borderId="35" xfId="18" applyNumberFormat="1" applyFont="1" applyFill="1" applyBorder="1" applyAlignment="1">
      <alignment horizontal="center" vertical="center"/>
      <protection/>
    </xf>
    <xf numFmtId="192" fontId="6" fillId="0" borderId="36" xfId="18" applyNumberFormat="1" applyFont="1" applyFill="1" applyBorder="1" applyAlignment="1">
      <alignment horizontal="center" vertical="center"/>
      <protection/>
    </xf>
    <xf numFmtId="0" fontId="3" fillId="0" borderId="0" xfId="0" applyFont="1" applyBorder="1" applyAlignment="1">
      <alignment horizontal="center" vertical="top" wrapText="1"/>
    </xf>
    <xf numFmtId="0" fontId="10" fillId="0" borderId="0" xfId="0" applyFont="1" applyBorder="1" applyAlignment="1">
      <alignment horizontal="center" vertical="top" wrapText="1"/>
    </xf>
    <xf numFmtId="0" fontId="29" fillId="0" borderId="0" xfId="0" applyFont="1" applyBorder="1" applyAlignment="1">
      <alignment horizontal="center" vertical="top" wrapText="1"/>
    </xf>
    <xf numFmtId="193" fontId="3" fillId="0" borderId="0" xfId="0" applyNumberFormat="1" applyFont="1" applyBorder="1" applyAlignment="1">
      <alignment horizontal="center" vertical="top" wrapText="1"/>
    </xf>
    <xf numFmtId="0" fontId="27" fillId="0" borderId="0" xfId="0" applyFont="1" applyAlignment="1">
      <alignment horizontal="justify"/>
    </xf>
    <xf numFmtId="0" fontId="42" fillId="0" borderId="5" xfId="0" applyFont="1" applyBorder="1" applyAlignment="1">
      <alignment horizontal="center" vertical="center" wrapText="1"/>
    </xf>
    <xf numFmtId="0" fontId="11" fillId="0" borderId="38" xfId="0" applyFont="1" applyBorder="1" applyAlignment="1">
      <alignment horizontal="center" vertical="center" wrapText="1"/>
    </xf>
    <xf numFmtId="0" fontId="42" fillId="0" borderId="2" xfId="0" applyFont="1" applyBorder="1" applyAlignment="1">
      <alignment horizontal="center" vertical="center" wrapText="1"/>
    </xf>
    <xf numFmtId="0" fontId="11" fillId="0" borderId="5" xfId="0" applyFont="1" applyBorder="1" applyAlignment="1">
      <alignment horizontal="center" vertical="center" wrapText="1"/>
    </xf>
    <xf numFmtId="49" fontId="2" fillId="0" borderId="39" xfId="0" applyNumberFormat="1" applyFont="1" applyBorder="1" applyAlignment="1">
      <alignment horizontal="center" vertical="center"/>
    </xf>
    <xf numFmtId="0" fontId="11" fillId="0" borderId="9" xfId="0" applyFont="1" applyBorder="1" applyAlignment="1">
      <alignment horizontal="center" vertical="center" wrapText="1"/>
    </xf>
    <xf numFmtId="192" fontId="8" fillId="0" borderId="40" xfId="0" applyNumberFormat="1" applyFont="1" applyBorder="1" applyAlignment="1">
      <alignment horizontal="center" vertical="center" wrapText="1"/>
    </xf>
    <xf numFmtId="0" fontId="11" fillId="0" borderId="8" xfId="0" applyFont="1" applyBorder="1" applyAlignment="1">
      <alignment horizontal="center" vertical="center" wrapText="1"/>
    </xf>
    <xf numFmtId="192" fontId="11" fillId="0" borderId="8" xfId="0" applyNumberFormat="1" applyFont="1" applyBorder="1" applyAlignment="1">
      <alignment horizontal="center" vertical="center" wrapText="1"/>
    </xf>
    <xf numFmtId="0" fontId="11" fillId="0" borderId="20" xfId="0" applyFont="1" applyBorder="1" applyAlignment="1">
      <alignment horizontal="center" vertical="center" wrapText="1"/>
    </xf>
    <xf numFmtId="192" fontId="11" fillId="0" borderId="20" xfId="0" applyNumberFormat="1" applyFont="1" applyBorder="1" applyAlignment="1">
      <alignment horizontal="center" vertical="center" wrapText="1"/>
    </xf>
    <xf numFmtId="0" fontId="3" fillId="0" borderId="20" xfId="0" applyFont="1" applyBorder="1" applyAlignment="1">
      <alignment vertical="center" wrapText="1"/>
    </xf>
    <xf numFmtId="0" fontId="2" fillId="0" borderId="20" xfId="0" applyFont="1" applyBorder="1" applyAlignment="1" quotePrefix="1">
      <alignment horizontal="center" vertical="center" wrapText="1"/>
    </xf>
    <xf numFmtId="0" fontId="2" fillId="0" borderId="20" xfId="0" applyFont="1" applyBorder="1" applyAlignment="1">
      <alignment horizontal="center" vertical="center" wrapText="1"/>
    </xf>
    <xf numFmtId="192" fontId="8" fillId="0" borderId="20" xfId="0" applyNumberFormat="1" applyFont="1" applyBorder="1" applyAlignment="1">
      <alignment horizontal="center" vertical="center" wrapText="1"/>
    </xf>
    <xf numFmtId="49" fontId="11" fillId="0" borderId="8" xfId="0" applyNumberFormat="1" applyFont="1" applyBorder="1" applyAlignment="1">
      <alignment horizontal="center" vertical="center" wrapText="1"/>
    </xf>
    <xf numFmtId="0" fontId="11" fillId="0" borderId="16" xfId="0" applyFont="1" applyBorder="1" applyAlignment="1">
      <alignment horizontal="center" vertical="center" wrapText="1"/>
    </xf>
    <xf numFmtId="192" fontId="11" fillId="0" borderId="16" xfId="0" applyNumberFormat="1" applyFont="1" applyBorder="1" applyAlignment="1">
      <alignment horizontal="center" vertical="center" wrapText="1"/>
    </xf>
    <xf numFmtId="192" fontId="8" fillId="0" borderId="38" xfId="0" applyNumberFormat="1" applyFont="1" applyBorder="1" applyAlignment="1">
      <alignment horizontal="center" vertical="center" wrapText="1"/>
    </xf>
    <xf numFmtId="0" fontId="6" fillId="0" borderId="0" xfId="0" applyFont="1" applyAlignment="1">
      <alignment/>
    </xf>
    <xf numFmtId="0" fontId="6" fillId="0" borderId="40" xfId="0" applyFont="1" applyBorder="1" applyAlignment="1">
      <alignment horizontal="center" vertical="center" wrapText="1"/>
    </xf>
    <xf numFmtId="0" fontId="11" fillId="0" borderId="8" xfId="0" applyFont="1" applyFill="1" applyBorder="1" applyAlignment="1">
      <alignment horizontal="left" vertical="center" wrapText="1"/>
    </xf>
    <xf numFmtId="0" fontId="11" fillId="0" borderId="8" xfId="0" applyFont="1" applyBorder="1" applyAlignment="1">
      <alignment horizontal="left" vertical="center" wrapText="1"/>
    </xf>
    <xf numFmtId="49" fontId="11" fillId="0" borderId="11"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11" fillId="0" borderId="12" xfId="0" applyFont="1" applyBorder="1" applyAlignment="1">
      <alignment horizontal="left" vertical="center" wrapText="1"/>
    </xf>
    <xf numFmtId="0" fontId="8" fillId="0" borderId="12" xfId="0" applyFont="1" applyBorder="1" applyAlignment="1">
      <alignment horizontal="center" vertical="center" wrapText="1"/>
    </xf>
    <xf numFmtId="0" fontId="43" fillId="0" borderId="0" xfId="0" applyFont="1" applyAlignment="1">
      <alignment/>
    </xf>
    <xf numFmtId="0" fontId="20" fillId="0" borderId="0" xfId="0" applyFont="1" applyAlignment="1">
      <alignment horizontal="justify"/>
    </xf>
    <xf numFmtId="192" fontId="2" fillId="0" borderId="18" xfId="0" applyNumberFormat="1" applyFont="1" applyFill="1" applyBorder="1" applyAlignment="1">
      <alignment horizontal="center" vertical="center" wrapText="1"/>
    </xf>
    <xf numFmtId="0" fontId="0" fillId="0" borderId="0" xfId="0" applyAlignment="1">
      <alignment vertical="center"/>
    </xf>
    <xf numFmtId="0" fontId="17" fillId="0" borderId="8" xfId="0" applyFont="1" applyBorder="1" applyAlignment="1">
      <alignment horizontal="justify" vertical="top" wrapText="1"/>
    </xf>
    <xf numFmtId="0" fontId="44" fillId="0" borderId="0" xfId="0" applyFont="1" applyAlignment="1">
      <alignment/>
    </xf>
    <xf numFmtId="0" fontId="45" fillId="0" borderId="0" xfId="0" applyFont="1" applyAlignment="1">
      <alignment/>
    </xf>
    <xf numFmtId="192" fontId="0" fillId="0" borderId="0" xfId="0" applyNumberFormat="1" applyAlignment="1">
      <alignment/>
    </xf>
    <xf numFmtId="0" fontId="3" fillId="0" borderId="0" xfId="0" applyFont="1" applyAlignment="1">
      <alignment vertical="top" wrapText="1"/>
    </xf>
    <xf numFmtId="193" fontId="0" fillId="0" borderId="0" xfId="0" applyNumberFormat="1" applyAlignment="1">
      <alignment horizontal="center" vertical="center" wrapText="1"/>
    </xf>
    <xf numFmtId="193" fontId="3" fillId="0" borderId="8" xfId="0" applyNumberFormat="1" applyFont="1" applyBorder="1" applyAlignment="1">
      <alignment horizontal="center" vertical="center" wrapText="1"/>
    </xf>
    <xf numFmtId="193" fontId="2" fillId="0" borderId="8" xfId="0" applyNumberFormat="1" applyFont="1" applyBorder="1" applyAlignment="1">
      <alignment horizontal="center" vertical="center" wrapText="1"/>
    </xf>
    <xf numFmtId="0" fontId="10" fillId="0" borderId="7" xfId="0" applyFont="1" applyBorder="1" applyAlignment="1">
      <alignment horizontal="center" vertical="center" wrapText="1"/>
    </xf>
    <xf numFmtId="0" fontId="2" fillId="0" borderId="8" xfId="0" applyFont="1" applyFill="1" applyBorder="1" applyAlignment="1">
      <alignment vertical="center" wrapText="1"/>
    </xf>
    <xf numFmtId="0" fontId="22" fillId="0" borderId="11" xfId="0" applyFont="1" applyBorder="1" applyAlignment="1">
      <alignment horizontal="center" vertical="center" wrapText="1"/>
    </xf>
    <xf numFmtId="0" fontId="21" fillId="0" borderId="12" xfId="0" applyFont="1" applyBorder="1" applyAlignment="1">
      <alignment horizontal="left" vertical="center" wrapText="1"/>
    </xf>
    <xf numFmtId="193" fontId="2" fillId="0" borderId="10" xfId="0" applyNumberFormat="1" applyFont="1" applyBorder="1" applyAlignment="1">
      <alignment horizontal="center" vertical="center" wrapText="1"/>
    </xf>
    <xf numFmtId="193" fontId="2" fillId="0" borderId="13" xfId="0" applyNumberFormat="1" applyFont="1" applyBorder="1" applyAlignment="1">
      <alignment horizontal="center" vertical="center" wrapText="1"/>
    </xf>
    <xf numFmtId="193" fontId="2" fillId="0" borderId="12" xfId="0" applyNumberFormat="1" applyFont="1" applyBorder="1" applyAlignment="1">
      <alignment horizontal="center" vertical="center" wrapText="1"/>
    </xf>
    <xf numFmtId="193" fontId="3" fillId="0" borderId="8" xfId="0" applyNumberFormat="1" applyFont="1" applyFill="1" applyBorder="1" applyAlignment="1">
      <alignment horizontal="center" vertical="center" wrapText="1"/>
    </xf>
    <xf numFmtId="192" fontId="3" fillId="0" borderId="0" xfId="0" applyNumberFormat="1" applyFont="1" applyAlignment="1">
      <alignment vertical="top" wrapText="1"/>
    </xf>
    <xf numFmtId="192" fontId="3" fillId="0" borderId="8" xfId="21" applyNumberFormat="1" applyFont="1" applyFill="1" applyBorder="1" applyAlignment="1">
      <alignment horizontal="center" vertical="center" wrapText="1"/>
    </xf>
    <xf numFmtId="0" fontId="2" fillId="0" borderId="0" xfId="0" applyFont="1" applyAlignment="1">
      <alignment/>
    </xf>
    <xf numFmtId="49" fontId="2" fillId="0" borderId="0" xfId="0" applyNumberFormat="1" applyFont="1" applyAlignment="1">
      <alignment horizontal="left" vertical="center"/>
    </xf>
    <xf numFmtId="49" fontId="0" fillId="0" borderId="0" xfId="0" applyNumberFormat="1" applyAlignment="1">
      <alignment vertical="center"/>
    </xf>
    <xf numFmtId="49" fontId="2" fillId="0" borderId="0" xfId="0" applyNumberFormat="1" applyFont="1" applyAlignment="1">
      <alignment horizontal="justify" vertical="center"/>
    </xf>
    <xf numFmtId="49" fontId="3" fillId="0" borderId="0" xfId="0" applyNumberFormat="1" applyFont="1" applyAlignment="1">
      <alignment horizontal="justify" vertical="center"/>
    </xf>
    <xf numFmtId="49" fontId="10" fillId="0" borderId="0" xfId="0" applyNumberFormat="1" applyFont="1" applyAlignment="1">
      <alignment horizontal="justify" vertical="center"/>
    </xf>
    <xf numFmtId="49" fontId="10" fillId="2" borderId="8" xfId="0" applyNumberFormat="1"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8" xfId="0" applyFont="1" applyFill="1" applyBorder="1" applyAlignment="1">
      <alignment horizontal="center" wrapText="1"/>
    </xf>
    <xf numFmtId="0" fontId="0" fillId="2" borderId="0" xfId="0" applyFill="1" applyAlignment="1">
      <alignment/>
    </xf>
    <xf numFmtId="0" fontId="5" fillId="0" borderId="8" xfId="0" applyFont="1" applyBorder="1" applyAlignment="1">
      <alignment horizontal="justify" vertical="center" wrapText="1"/>
    </xf>
    <xf numFmtId="0" fontId="5" fillId="0" borderId="8" xfId="0" applyFont="1" applyBorder="1" applyAlignment="1">
      <alignment horizontal="left" vertical="center" wrapText="1"/>
    </xf>
    <xf numFmtId="192" fontId="5" fillId="0" borderId="8" xfId="0" applyNumberFormat="1" applyFont="1" applyBorder="1" applyAlignment="1">
      <alignment horizontal="center" vertical="center" wrapText="1"/>
    </xf>
    <xf numFmtId="0" fontId="47" fillId="0" borderId="0" xfId="0" applyFont="1" applyAlignment="1">
      <alignment/>
    </xf>
    <xf numFmtId="0" fontId="17" fillId="0" borderId="8" xfId="0" applyFont="1" applyBorder="1" applyAlignment="1">
      <alignment horizontal="left" vertical="center" wrapText="1"/>
    </xf>
    <xf numFmtId="192" fontId="17" fillId="0" borderId="8" xfId="0" applyNumberFormat="1" applyFont="1" applyBorder="1" applyAlignment="1">
      <alignment horizontal="center" vertical="center" wrapText="1"/>
    </xf>
    <xf numFmtId="0" fontId="48" fillId="0" borderId="0" xfId="0" applyFont="1" applyAlignment="1">
      <alignment/>
    </xf>
    <xf numFmtId="193" fontId="5" fillId="0" borderId="8" xfId="0" applyNumberFormat="1" applyFont="1" applyBorder="1" applyAlignment="1">
      <alignment horizontal="center" vertical="center" wrapText="1"/>
    </xf>
    <xf numFmtId="0" fontId="17" fillId="0" borderId="8" xfId="0" applyFont="1" applyFill="1" applyBorder="1" applyAlignment="1">
      <alignment horizontal="left" vertical="center" wrapText="1"/>
    </xf>
    <xf numFmtId="0" fontId="49" fillId="0" borderId="8" xfId="0" applyFont="1" applyBorder="1" applyAlignment="1">
      <alignment horizontal="left" vertical="center" wrapText="1"/>
    </xf>
    <xf numFmtId="0" fontId="47" fillId="0" borderId="0" xfId="0" applyFont="1" applyAlignment="1">
      <alignment vertical="center"/>
    </xf>
    <xf numFmtId="192" fontId="17" fillId="0" borderId="8" xfId="0" applyNumberFormat="1" applyFont="1" applyFill="1" applyBorder="1" applyAlignment="1">
      <alignment horizontal="center" vertical="center" wrapText="1"/>
    </xf>
    <xf numFmtId="192" fontId="17" fillId="0" borderId="8" xfId="21" applyNumberFormat="1" applyFont="1" applyBorder="1" applyAlignment="1">
      <alignment horizontal="center" vertical="center" wrapText="1"/>
    </xf>
    <xf numFmtId="192" fontId="5" fillId="0" borderId="8" xfId="21" applyNumberFormat="1" applyFont="1" applyBorder="1" applyAlignment="1">
      <alignment horizontal="center" vertical="center" wrapText="1"/>
    </xf>
    <xf numFmtId="0" fontId="17" fillId="0" borderId="8" xfId="0" applyFont="1" applyBorder="1" applyAlignment="1">
      <alignment horizontal="center" vertical="center" wrapText="1"/>
    </xf>
    <xf numFmtId="192" fontId="5" fillId="0" borderId="8" xfId="0" applyNumberFormat="1" applyFont="1" applyFill="1" applyBorder="1" applyAlignment="1">
      <alignment horizontal="center" vertical="center" wrapText="1"/>
    </xf>
    <xf numFmtId="0" fontId="50" fillId="0" borderId="8" xfId="0" applyFont="1" applyBorder="1" applyAlignment="1">
      <alignment horizontal="left" vertical="center" wrapText="1"/>
    </xf>
    <xf numFmtId="0" fontId="5" fillId="0" borderId="8" xfId="0" applyFont="1" applyFill="1" applyBorder="1" applyAlignment="1">
      <alignment horizontal="left" vertical="center" wrapText="1"/>
    </xf>
    <xf numFmtId="0" fontId="52" fillId="0" borderId="0" xfId="0" applyFont="1" applyAlignment="1">
      <alignment/>
    </xf>
    <xf numFmtId="193" fontId="17" fillId="0" borderId="8" xfId="0" applyNumberFormat="1" applyFont="1" applyBorder="1" applyAlignment="1">
      <alignment horizontal="center" vertical="center" wrapText="1"/>
    </xf>
    <xf numFmtId="2" fontId="17" fillId="0" borderId="8" xfId="0" applyNumberFormat="1" applyFont="1" applyBorder="1" applyAlignment="1">
      <alignment horizontal="center" vertical="center" wrapText="1"/>
    </xf>
    <xf numFmtId="0" fontId="53" fillId="0" borderId="8" xfId="0" applyFont="1" applyBorder="1" applyAlignment="1">
      <alignment horizontal="center" vertical="center"/>
    </xf>
    <xf numFmtId="0" fontId="54" fillId="0" borderId="8" xfId="0" applyFont="1" applyBorder="1" applyAlignment="1">
      <alignment horizontal="left" vertical="center" wrapText="1"/>
    </xf>
    <xf numFmtId="49" fontId="17" fillId="0" borderId="8" xfId="0" applyNumberFormat="1" applyFont="1" applyFill="1" applyBorder="1" applyAlignment="1">
      <alignment horizontal="center" vertical="center"/>
    </xf>
    <xf numFmtId="0" fontId="49" fillId="0" borderId="8" xfId="0" applyFont="1" applyFill="1" applyBorder="1" applyAlignment="1">
      <alignment horizontal="left" vertical="center" wrapText="1"/>
    </xf>
    <xf numFmtId="49" fontId="3" fillId="0" borderId="0" xfId="0" applyNumberFormat="1" applyFont="1" applyAlignment="1">
      <alignment horizontal="left" vertical="center" wrapText="1"/>
    </xf>
    <xf numFmtId="0" fontId="0" fillId="0" borderId="0" xfId="0" applyAlignment="1">
      <alignment horizontal="left" vertical="center" wrapText="1"/>
    </xf>
    <xf numFmtId="49" fontId="3" fillId="0" borderId="0" xfId="0" applyNumberFormat="1" applyFont="1" applyAlignment="1">
      <alignment vertical="center"/>
    </xf>
    <xf numFmtId="0" fontId="49" fillId="0" borderId="8" xfId="0" applyNumberFormat="1" applyFont="1" applyBorder="1" applyAlignment="1">
      <alignment horizontal="left" vertical="center" wrapText="1"/>
    </xf>
    <xf numFmtId="0" fontId="17" fillId="0" borderId="8" xfId="0" applyFont="1" applyBorder="1" applyAlignment="1">
      <alignment vertical="center" wrapText="1"/>
    </xf>
    <xf numFmtId="0" fontId="5" fillId="0" borderId="8" xfId="0" applyFont="1" applyBorder="1" applyAlignment="1">
      <alignment vertical="center" wrapText="1"/>
    </xf>
    <xf numFmtId="49" fontId="17" fillId="0" borderId="7" xfId="0" applyNumberFormat="1" applyFont="1" applyBorder="1" applyAlignment="1">
      <alignment horizontal="center" vertical="center"/>
    </xf>
    <xf numFmtId="49" fontId="0" fillId="0" borderId="0" xfId="0" applyNumberFormat="1" applyFill="1" applyAlignment="1">
      <alignment vertical="center"/>
    </xf>
    <xf numFmtId="49" fontId="5" fillId="0" borderId="8" xfId="0" applyNumberFormat="1" applyFont="1" applyFill="1" applyBorder="1" applyAlignment="1">
      <alignment horizontal="center" vertical="center" wrapText="1"/>
    </xf>
    <xf numFmtId="49" fontId="17" fillId="0" borderId="8"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xf>
    <xf numFmtId="0" fontId="5" fillId="0" borderId="7" xfId="0" applyFont="1" applyFill="1" applyBorder="1" applyAlignment="1">
      <alignment horizontal="center" vertical="center" wrapText="1"/>
    </xf>
    <xf numFmtId="0" fontId="17" fillId="0" borderId="7" xfId="0" applyFont="1" applyFill="1" applyBorder="1" applyAlignment="1">
      <alignment horizontal="center" vertical="center"/>
    </xf>
    <xf numFmtId="0" fontId="5" fillId="0" borderId="33" xfId="0" applyFont="1" applyFill="1" applyBorder="1" applyAlignment="1">
      <alignment horizontal="center" vertical="center" wrapText="1"/>
    </xf>
    <xf numFmtId="49" fontId="5" fillId="0" borderId="7" xfId="0" applyNumberFormat="1" applyFont="1" applyFill="1" applyBorder="1" applyAlignment="1">
      <alignment horizontal="center" vertical="center"/>
    </xf>
    <xf numFmtId="49" fontId="17" fillId="0" borderId="7" xfId="0" applyNumberFormat="1" applyFont="1" applyFill="1" applyBorder="1" applyAlignment="1">
      <alignment horizontal="center" vertical="center"/>
    </xf>
    <xf numFmtId="49" fontId="5" fillId="0" borderId="8" xfId="0" applyNumberFormat="1" applyFont="1" applyFill="1" applyBorder="1" applyAlignment="1">
      <alignment vertical="center"/>
    </xf>
    <xf numFmtId="0" fontId="17" fillId="0" borderId="8" xfId="0" applyFont="1" applyFill="1" applyBorder="1" applyAlignment="1">
      <alignment horizontal="center" vertical="center" wrapText="1"/>
    </xf>
    <xf numFmtId="49" fontId="5" fillId="0" borderId="8" xfId="0" applyNumberFormat="1" applyFont="1" applyFill="1" applyBorder="1" applyAlignment="1">
      <alignment horizontal="left" vertical="center"/>
    </xf>
    <xf numFmtId="49" fontId="0" fillId="0" borderId="0" xfId="0" applyNumberFormat="1" applyFill="1" applyAlignment="1">
      <alignment horizontal="left" vertical="center" wrapText="1"/>
    </xf>
    <xf numFmtId="192" fontId="5" fillId="0" borderId="10" xfId="0" applyNumberFormat="1" applyFont="1" applyBorder="1" applyAlignment="1">
      <alignment horizontal="center" vertical="center" wrapText="1"/>
    </xf>
    <xf numFmtId="0" fontId="23" fillId="0" borderId="8" xfId="0" applyNumberFormat="1" applyFont="1" applyBorder="1" applyAlignment="1">
      <alignment horizontal="left" vertical="center" wrapText="1"/>
    </xf>
    <xf numFmtId="10" fontId="38" fillId="0" borderId="0" xfId="0" applyNumberFormat="1" applyAlignment="1">
      <alignment/>
    </xf>
    <xf numFmtId="0" fontId="6" fillId="0" borderId="7" xfId="0" applyFont="1" applyBorder="1" applyAlignment="1">
      <alignment horizontal="center" vertical="center" wrapText="1"/>
    </xf>
    <xf numFmtId="0" fontId="5" fillId="0" borderId="8" xfId="0" applyFont="1" applyBorder="1" applyAlignment="1">
      <alignment horizontal="center" vertical="center" wrapText="1"/>
    </xf>
    <xf numFmtId="0" fontId="6" fillId="0" borderId="9" xfId="0" applyFont="1" applyBorder="1" applyAlignment="1">
      <alignment horizontal="center" vertical="center" wrapText="1"/>
    </xf>
    <xf numFmtId="0" fontId="3" fillId="0" borderId="8" xfId="0" applyFont="1" applyFill="1" applyBorder="1" applyAlignment="1">
      <alignment horizontal="left" vertical="center" wrapText="1"/>
    </xf>
    <xf numFmtId="192" fontId="23" fillId="0" borderId="8" xfId="0" applyNumberFormat="1" applyFont="1" applyBorder="1" applyAlignment="1">
      <alignment horizontal="center" vertical="center" wrapText="1"/>
    </xf>
    <xf numFmtId="193" fontId="6" fillId="0" borderId="10" xfId="0" applyNumberFormat="1" applyFont="1" applyBorder="1" applyAlignment="1">
      <alignment horizontal="center" vertical="center" wrapText="1"/>
    </xf>
    <xf numFmtId="192" fontId="6" fillId="0" borderId="8" xfId="0" applyNumberFormat="1" applyFont="1" applyBorder="1" applyAlignment="1">
      <alignment horizontal="center" vertical="center" wrapText="1"/>
    </xf>
    <xf numFmtId="193" fontId="6" fillId="0" borderId="8" xfId="0" applyNumberFormat="1" applyFont="1" applyBorder="1" applyAlignment="1">
      <alignment horizontal="center" vertical="center" wrapText="1"/>
    </xf>
    <xf numFmtId="192" fontId="6" fillId="0" borderId="12" xfId="0" applyNumberFormat="1" applyFont="1" applyBorder="1" applyAlignment="1">
      <alignment horizontal="center" vertical="center" wrapText="1"/>
    </xf>
    <xf numFmtId="193" fontId="23" fillId="0" borderId="8" xfId="0" applyNumberFormat="1" applyFont="1" applyBorder="1" applyAlignment="1">
      <alignment horizontal="center" vertical="center" wrapText="1"/>
    </xf>
    <xf numFmtId="193" fontId="6" fillId="0" borderId="12" xfId="0" applyNumberFormat="1" applyFont="1" applyBorder="1" applyAlignment="1">
      <alignment horizontal="center" vertical="center" wrapText="1"/>
    </xf>
    <xf numFmtId="49" fontId="23" fillId="0" borderId="7" xfId="0" applyNumberFormat="1" applyFont="1" applyBorder="1" applyAlignment="1">
      <alignment horizontal="center" vertical="center" wrapText="1"/>
    </xf>
    <xf numFmtId="49" fontId="6" fillId="0" borderId="7" xfId="0" applyNumberFormat="1" applyFont="1" applyBorder="1" applyAlignment="1">
      <alignment horizontal="center" vertical="center"/>
    </xf>
    <xf numFmtId="49" fontId="23" fillId="0" borderId="7" xfId="0" applyNumberFormat="1" applyFont="1" applyBorder="1" applyAlignment="1">
      <alignment horizontal="center" vertical="center"/>
    </xf>
    <xf numFmtId="0" fontId="57" fillId="0" borderId="39"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8" xfId="21" applyNumberFormat="1" applyFont="1" applyBorder="1" applyAlignment="1">
      <alignment horizontal="center" vertical="center" wrapText="1"/>
    </xf>
    <xf numFmtId="192" fontId="2" fillId="0" borderId="41" xfId="0" applyNumberFormat="1" applyFont="1" applyBorder="1" applyAlignment="1">
      <alignment horizontal="center" vertical="center" wrapText="1"/>
    </xf>
    <xf numFmtId="192" fontId="2" fillId="0" borderId="41" xfId="0" applyNumberFormat="1" applyFont="1" applyFill="1" applyBorder="1" applyAlignment="1">
      <alignment horizontal="center" vertical="center" wrapText="1"/>
    </xf>
    <xf numFmtId="0" fontId="1" fillId="0" borderId="33" xfId="0" applyFont="1" applyBorder="1" applyAlignment="1">
      <alignment horizontal="center" vertical="center" wrapText="1"/>
    </xf>
    <xf numFmtId="192" fontId="3" fillId="0" borderId="33" xfId="0" applyNumberFormat="1" applyFont="1" applyBorder="1" applyAlignment="1">
      <alignment horizontal="center" vertical="center" wrapText="1"/>
    </xf>
    <xf numFmtId="192" fontId="3" fillId="0" borderId="25" xfId="0" applyNumberFormat="1" applyFont="1" applyBorder="1" applyAlignment="1">
      <alignment horizontal="center" vertical="center" wrapText="1"/>
    </xf>
    <xf numFmtId="192" fontId="2" fillId="0" borderId="27" xfId="0" applyNumberFormat="1" applyFont="1" applyBorder="1" applyAlignment="1">
      <alignment horizontal="center" vertical="center" wrapText="1"/>
    </xf>
    <xf numFmtId="192" fontId="3" fillId="0" borderId="30" xfId="0" applyNumberFormat="1" applyFont="1" applyBorder="1" applyAlignment="1">
      <alignment horizontal="center" vertical="center" wrapText="1"/>
    </xf>
    <xf numFmtId="192" fontId="2" fillId="0" borderId="27" xfId="0" applyNumberFormat="1" applyFont="1" applyFill="1" applyBorder="1" applyAlignment="1">
      <alignment horizontal="center" vertical="center" wrapText="1"/>
    </xf>
    <xf numFmtId="192" fontId="2" fillId="0" borderId="10" xfId="0" applyNumberFormat="1" applyFont="1" applyBorder="1" applyAlignment="1" applyProtection="1">
      <alignment horizontal="center" vertical="center"/>
      <protection locked="0"/>
    </xf>
    <xf numFmtId="192" fontId="2" fillId="0" borderId="22" xfId="0" applyNumberFormat="1" applyFont="1" applyBorder="1" applyAlignment="1" applyProtection="1">
      <alignment horizontal="center" vertical="center"/>
      <protection locked="0"/>
    </xf>
    <xf numFmtId="192" fontId="2" fillId="0" borderId="21" xfId="0" applyNumberFormat="1" applyFont="1" applyBorder="1" applyAlignment="1" applyProtection="1">
      <alignment horizontal="center" vertical="center"/>
      <protection locked="0"/>
    </xf>
    <xf numFmtId="49" fontId="10" fillId="2" borderId="7" xfId="0" applyNumberFormat="1" applyFont="1" applyFill="1" applyBorder="1" applyAlignment="1">
      <alignment horizontal="center" vertical="center" wrapText="1"/>
    </xf>
    <xf numFmtId="0" fontId="10" fillId="2" borderId="10" xfId="0" applyFont="1" applyFill="1" applyBorder="1" applyAlignment="1">
      <alignment horizontal="center" wrapText="1"/>
    </xf>
    <xf numFmtId="49" fontId="35" fillId="0" borderId="7" xfId="0" applyNumberFormat="1" applyFont="1" applyBorder="1" applyAlignment="1">
      <alignment horizontal="justify" vertical="center" wrapText="1"/>
    </xf>
    <xf numFmtId="0" fontId="17" fillId="0" borderId="10" xfId="0" applyFont="1" applyBorder="1" applyAlignment="1">
      <alignment horizontal="justify" vertical="top" wrapText="1"/>
    </xf>
    <xf numFmtId="49" fontId="5" fillId="0" borderId="7" xfId="0" applyNumberFormat="1" applyFont="1" applyBorder="1" applyAlignment="1">
      <alignment horizontal="justify" vertical="center" wrapText="1"/>
    </xf>
    <xf numFmtId="49" fontId="17" fillId="0" borderId="7" xfId="0" applyNumberFormat="1" applyFont="1" applyBorder="1" applyAlignment="1">
      <alignment horizontal="justify" vertical="center" wrapText="1"/>
    </xf>
    <xf numFmtId="49" fontId="5" fillId="0" borderId="7" xfId="0" applyNumberFormat="1" applyFont="1" applyFill="1" applyBorder="1" applyAlignment="1">
      <alignment horizontal="justify" vertical="center" wrapText="1"/>
    </xf>
    <xf numFmtId="49" fontId="5" fillId="0" borderId="7" xfId="0" applyNumberFormat="1" applyFont="1" applyBorder="1" applyAlignment="1">
      <alignment vertical="center" wrapText="1"/>
    </xf>
    <xf numFmtId="193" fontId="17" fillId="0" borderId="10" xfId="0" applyNumberFormat="1" applyFont="1" applyBorder="1" applyAlignment="1">
      <alignment horizontal="center" vertical="center" wrapText="1"/>
    </xf>
    <xf numFmtId="49" fontId="5" fillId="0" borderId="7" xfId="0" applyNumberFormat="1" applyFont="1" applyFill="1" applyBorder="1" applyAlignment="1">
      <alignment vertical="center" wrapText="1"/>
    </xf>
    <xf numFmtId="193" fontId="5" fillId="0" borderId="10" xfId="0" applyNumberFormat="1" applyFont="1" applyBorder="1" applyAlignment="1">
      <alignment horizontal="center" vertical="center" wrapText="1"/>
    </xf>
    <xf numFmtId="192" fontId="17" fillId="0" borderId="10" xfId="21"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12" xfId="0" applyNumberFormat="1" applyFont="1" applyFill="1" applyBorder="1" applyAlignment="1">
      <alignment horizontal="justify" vertical="center" wrapText="1"/>
    </xf>
    <xf numFmtId="0" fontId="5" fillId="0" borderId="12" xfId="0" applyFont="1" applyBorder="1" applyAlignment="1">
      <alignment horizontal="justify" vertical="center" wrapText="1"/>
    </xf>
    <xf numFmtId="192" fontId="5" fillId="0" borderId="12" xfId="0" applyNumberFormat="1" applyFont="1" applyBorder="1" applyAlignment="1">
      <alignment horizontal="center" vertical="top" wrapText="1"/>
    </xf>
    <xf numFmtId="192" fontId="5" fillId="0" borderId="13" xfId="0" applyNumberFormat="1" applyFont="1" applyBorder="1" applyAlignment="1">
      <alignment horizontal="center" vertical="top" wrapText="1"/>
    </xf>
    <xf numFmtId="192" fontId="6" fillId="0" borderId="10" xfId="0" applyNumberFormat="1" applyFont="1" applyBorder="1" applyAlignment="1">
      <alignment horizontal="center" vertical="center" wrapText="1"/>
    </xf>
    <xf numFmtId="193" fontId="6" fillId="0" borderId="13"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2" fillId="0" borderId="0" xfId="0" applyFont="1" applyAlignment="1">
      <alignment horizontal="center"/>
    </xf>
    <xf numFmtId="0" fontId="8" fillId="0" borderId="5"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36" xfId="0" applyFont="1" applyBorder="1" applyAlignment="1">
      <alignment horizontal="center" vertical="center" wrapText="1"/>
    </xf>
    <xf numFmtId="0" fontId="4" fillId="0" borderId="0" xfId="0" applyFont="1" applyAlignment="1">
      <alignment horizontal="center"/>
    </xf>
    <xf numFmtId="0" fontId="2" fillId="0" borderId="43"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56" fillId="0" borderId="0" xfId="15" applyFont="1" applyAlignment="1">
      <alignment horizontal="center" vertical="center" wrapText="1"/>
    </xf>
    <xf numFmtId="0" fontId="30" fillId="0" borderId="0" xfId="15" applyFont="1" applyAlignment="1">
      <alignment horizontal="center" vertical="center" wrapText="1"/>
    </xf>
    <xf numFmtId="0" fontId="6" fillId="0" borderId="39" xfId="0" applyFont="1" applyBorder="1" applyAlignment="1">
      <alignment horizontal="center" vertical="center" wrapText="1"/>
    </xf>
    <xf numFmtId="0" fontId="6" fillId="0" borderId="7" xfId="0" applyFont="1" applyBorder="1" applyAlignment="1">
      <alignment horizontal="center" vertical="center" wrapText="1"/>
    </xf>
    <xf numFmtId="0" fontId="1" fillId="0" borderId="8" xfId="0" applyFont="1" applyBorder="1" applyAlignment="1">
      <alignment horizontal="center" vertical="center" wrapText="1"/>
    </xf>
    <xf numFmtId="0" fontId="2" fillId="0" borderId="0" xfId="0" applyFont="1" applyAlignment="1">
      <alignment horizontal="left"/>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8"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1" xfId="0" applyFont="1" applyBorder="1" applyAlignment="1">
      <alignment horizontal="center" vertical="center" wrapText="1"/>
    </xf>
    <xf numFmtId="0" fontId="1" fillId="0" borderId="6" xfId="0" applyFont="1" applyBorder="1" applyAlignment="1">
      <alignment horizontal="justify" vertical="top" wrapText="1"/>
    </xf>
    <xf numFmtId="0" fontId="1" fillId="0" borderId="0" xfId="0" applyFont="1" applyAlignment="1">
      <alignment horizontal="justify" vertical="top" wrapText="1"/>
    </xf>
    <xf numFmtId="0" fontId="3" fillId="0" borderId="0" xfId="0" applyFont="1" applyAlignment="1">
      <alignment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0" fontId="6" fillId="0" borderId="0" xfId="0" applyFont="1" applyAlignment="1">
      <alignment horizontal="left" vertical="top" wrapText="1"/>
    </xf>
    <xf numFmtId="0" fontId="1" fillId="0" borderId="46" xfId="0" applyFont="1" applyBorder="1" applyAlignment="1">
      <alignment horizontal="center" vertical="center" wrapText="1"/>
    </xf>
    <xf numFmtId="0" fontId="1" fillId="0" borderId="14" xfId="0" applyFont="1" applyBorder="1" applyAlignment="1">
      <alignment horizontal="center" vertical="center" wrapText="1"/>
    </xf>
    <xf numFmtId="0" fontId="5"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49" fontId="10" fillId="0" borderId="39" xfId="0" applyNumberFormat="1" applyFont="1" applyBorder="1" applyAlignment="1">
      <alignment horizontal="center" vertical="center" wrapText="1"/>
    </xf>
    <xf numFmtId="49" fontId="10" fillId="0" borderId="7" xfId="0" applyNumberFormat="1" applyFont="1" applyBorder="1" applyAlignment="1">
      <alignment horizontal="center" vertical="center" wrapText="1"/>
    </xf>
    <xf numFmtId="0" fontId="10" fillId="0" borderId="40" xfId="0" applyFont="1" applyBorder="1" applyAlignment="1">
      <alignment horizontal="center" wrapText="1"/>
    </xf>
    <xf numFmtId="0" fontId="10" fillId="0" borderId="10" xfId="0" applyFont="1" applyBorder="1" applyAlignment="1">
      <alignment horizontal="center" wrapText="1"/>
    </xf>
    <xf numFmtId="49" fontId="10" fillId="0" borderId="9" xfId="0" applyNumberFormat="1" applyFont="1" applyFill="1" applyBorder="1" applyAlignment="1">
      <alignment horizontal="center" vertical="center" wrapText="1"/>
    </xf>
    <xf numFmtId="49" fontId="10" fillId="0" borderId="8" xfId="0" applyNumberFormat="1" applyFont="1" applyFill="1" applyBorder="1" applyAlignment="1">
      <alignment horizontal="center" vertical="center" wrapText="1"/>
    </xf>
    <xf numFmtId="0" fontId="36" fillId="0" borderId="0" xfId="0" applyFont="1" applyAlignment="1">
      <alignment horizontal="left" wrapText="1"/>
    </xf>
    <xf numFmtId="0" fontId="17" fillId="0" borderId="0" xfId="0" applyFont="1" applyAlignment="1">
      <alignment horizontal="left" wrapText="1"/>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5" fillId="0" borderId="0" xfId="0" applyFont="1" applyAlignment="1">
      <alignment horizontal="center" vertical="center" wrapText="1"/>
    </xf>
    <xf numFmtId="0" fontId="38" fillId="0" borderId="47" xfId="0" applyBorder="1" applyAlignment="1">
      <alignment horizontal="center"/>
    </xf>
    <xf numFmtId="0" fontId="26" fillId="0" borderId="39"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40" xfId="0" applyFont="1" applyBorder="1" applyAlignment="1">
      <alignment horizontal="center" vertical="center" wrapText="1"/>
    </xf>
    <xf numFmtId="0" fontId="26" fillId="0" borderId="48"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33" xfId="0" applyFont="1" applyBorder="1" applyAlignment="1">
      <alignment horizontal="center" vertical="center" wrapText="1"/>
    </xf>
    <xf numFmtId="0" fontId="6" fillId="0" borderId="0" xfId="0" applyFont="1" applyAlignment="1">
      <alignment horizontal="center"/>
    </xf>
    <xf numFmtId="0" fontId="1" fillId="0" borderId="33" xfId="0" applyFont="1" applyBorder="1" applyAlignment="1">
      <alignment horizontal="center" vertical="center" wrapText="1"/>
    </xf>
    <xf numFmtId="0" fontId="2" fillId="0" borderId="8" xfId="0" applyFont="1" applyFill="1" applyBorder="1" applyAlignment="1">
      <alignment horizontal="center" vertical="center" wrapText="1"/>
    </xf>
    <xf numFmtId="0" fontId="1" fillId="0" borderId="23" xfId="0" applyFont="1" applyBorder="1" applyAlignment="1">
      <alignment horizontal="center" vertical="center" wrapText="1"/>
    </xf>
    <xf numFmtId="0" fontId="1" fillId="0" borderId="25" xfId="0" applyFont="1" applyBorder="1" applyAlignment="1">
      <alignment horizontal="center" vertical="center" wrapText="1"/>
    </xf>
    <xf numFmtId="0" fontId="28" fillId="0" borderId="0" xfId="0" applyFont="1" applyAlignment="1">
      <alignment horizontal="center"/>
    </xf>
    <xf numFmtId="0" fontId="23" fillId="0" borderId="39" xfId="18" applyFont="1" applyFill="1" applyBorder="1" applyAlignment="1">
      <alignment horizontal="center" vertical="center" wrapText="1"/>
      <protection/>
    </xf>
    <xf numFmtId="0" fontId="23" fillId="0" borderId="7" xfId="18" applyFont="1" applyFill="1" applyBorder="1" applyAlignment="1">
      <alignment horizontal="center" vertical="center" wrapText="1"/>
      <protection/>
    </xf>
    <xf numFmtId="0" fontId="23" fillId="0" borderId="49" xfId="18" applyFont="1" applyFill="1" applyBorder="1" applyAlignment="1">
      <alignment horizontal="center" vertical="center" wrapText="1"/>
      <protection/>
    </xf>
    <xf numFmtId="0" fontId="23" fillId="0" borderId="31" xfId="18" applyFont="1" applyFill="1" applyBorder="1" applyAlignment="1">
      <alignment horizontal="center" vertical="center" wrapText="1"/>
      <protection/>
    </xf>
    <xf numFmtId="0" fontId="23" fillId="0" borderId="50" xfId="18" applyFont="1" applyFill="1" applyBorder="1" applyAlignment="1">
      <alignment horizontal="center" vertical="center" wrapText="1"/>
      <protection/>
    </xf>
    <xf numFmtId="0" fontId="23" fillId="0" borderId="32" xfId="18" applyFont="1" applyFill="1" applyBorder="1" applyAlignment="1">
      <alignment horizontal="center" vertical="center" wrapText="1"/>
      <protection/>
    </xf>
    <xf numFmtId="0" fontId="23" fillId="0" borderId="48" xfId="18" applyFont="1" applyFill="1" applyBorder="1" applyAlignment="1">
      <alignment horizontal="center" vertical="center" wrapText="1"/>
      <protection/>
    </xf>
    <xf numFmtId="0" fontId="23" fillId="0" borderId="33" xfId="18" applyFont="1" applyFill="1" applyBorder="1" applyAlignment="1">
      <alignment horizontal="center" vertical="center" wrapText="1"/>
      <protection/>
    </xf>
    <xf numFmtId="0" fontId="46" fillId="0" borderId="0" xfId="0" applyFont="1" applyAlignment="1">
      <alignment horizontal="center"/>
    </xf>
    <xf numFmtId="0" fontId="23" fillId="0" borderId="0" xfId="0" applyFont="1" applyAlignment="1">
      <alignment horizontal="left"/>
    </xf>
    <xf numFmtId="0" fontId="31" fillId="0" borderId="0" xfId="0" applyFont="1" applyAlignment="1">
      <alignment horizontal="center" vertical="center" wrapText="1"/>
    </xf>
    <xf numFmtId="0" fontId="31" fillId="0" borderId="0" xfId="0" applyFont="1" applyAlignment="1">
      <alignment horizontal="center"/>
    </xf>
    <xf numFmtId="0" fontId="10" fillId="0" borderId="47" xfId="0" applyFont="1" applyBorder="1" applyAlignment="1">
      <alignment horizontal="center"/>
    </xf>
    <xf numFmtId="0" fontId="6" fillId="0" borderId="9" xfId="0" applyFont="1" applyBorder="1" applyAlignment="1">
      <alignment horizontal="center" vertical="center" wrapText="1"/>
    </xf>
    <xf numFmtId="0" fontId="57" fillId="0" borderId="8" xfId="0" applyFont="1" applyBorder="1" applyAlignment="1">
      <alignment horizontal="center" vertical="center" wrapText="1"/>
    </xf>
  </cellXfs>
  <cellStyles count="9">
    <cellStyle name="Normal" xfId="0"/>
    <cellStyle name="Hyperlink" xfId="15"/>
    <cellStyle name="Currency" xfId="16"/>
    <cellStyle name="Currency [0]" xfId="17"/>
    <cellStyle name="Обычный_додаток 4"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71"/>
  <sheetViews>
    <sheetView view="pageBreakPreview" zoomScale="85" zoomScaleNormal="85" zoomScaleSheetLayoutView="85" workbookViewId="0" topLeftCell="A56">
      <selection activeCell="D11" sqref="D11:E11"/>
    </sheetView>
  </sheetViews>
  <sheetFormatPr defaultColWidth="9.140625" defaultRowHeight="12.75"/>
  <cols>
    <col min="1" max="1" width="11.00390625" style="23" customWidth="1"/>
    <col min="2" max="2" width="39.140625" style="23" customWidth="1"/>
    <col min="3" max="3" width="13.8515625" style="23" customWidth="1"/>
    <col min="4" max="4" width="12.140625" style="23" customWidth="1"/>
    <col min="5" max="5" width="15.57421875" style="23" customWidth="1"/>
    <col min="6" max="6" width="12.00390625" style="23" customWidth="1"/>
    <col min="7" max="7" width="9.140625" style="23" customWidth="1"/>
    <col min="8" max="8" width="10.7109375" style="23" bestFit="1" customWidth="1"/>
    <col min="9" max="16384" width="9.140625" style="23" customWidth="1"/>
  </cols>
  <sheetData>
    <row r="1" ht="12.75">
      <c r="A1" s="22" t="s">
        <v>390</v>
      </c>
    </row>
    <row r="2" spans="1:6" ht="15" customHeight="1">
      <c r="A2" s="22"/>
      <c r="C2" s="317" t="s">
        <v>122</v>
      </c>
      <c r="D2" s="317"/>
      <c r="E2" s="317"/>
      <c r="F2" s="317"/>
    </row>
    <row r="3" spans="1:6" ht="15" customHeight="1">
      <c r="A3" s="24"/>
      <c r="C3" s="316" t="s">
        <v>119</v>
      </c>
      <c r="D3" s="316"/>
      <c r="E3" s="316"/>
      <c r="F3" s="316"/>
    </row>
    <row r="4" spans="1:6" ht="15" customHeight="1">
      <c r="A4" s="24"/>
      <c r="C4" s="316" t="s">
        <v>76</v>
      </c>
      <c r="D4" s="316"/>
      <c r="E4" s="316"/>
      <c r="F4" s="316"/>
    </row>
    <row r="5" ht="15.75" hidden="1">
      <c r="A5" s="25"/>
    </row>
    <row r="6" ht="12.75" hidden="1">
      <c r="A6" s="26"/>
    </row>
    <row r="7" ht="12.75">
      <c r="A7" s="26"/>
    </row>
    <row r="8" spans="1:6" ht="21.75" customHeight="1">
      <c r="A8" s="319" t="s">
        <v>162</v>
      </c>
      <c r="B8" s="319"/>
      <c r="C8" s="319"/>
      <c r="D8" s="319"/>
      <c r="E8" s="319"/>
      <c r="F8" s="319"/>
    </row>
    <row r="9" ht="12.75">
      <c r="A9" s="26"/>
    </row>
    <row r="10" spans="1:6" ht="13.5" thickBot="1">
      <c r="A10" s="26"/>
      <c r="F10" s="26" t="s">
        <v>296</v>
      </c>
    </row>
    <row r="11" spans="1:6" ht="72" customHeight="1">
      <c r="A11" s="320" t="s">
        <v>391</v>
      </c>
      <c r="B11" s="324" t="s">
        <v>392</v>
      </c>
      <c r="C11" s="326" t="s">
        <v>393</v>
      </c>
      <c r="D11" s="326" t="s">
        <v>394</v>
      </c>
      <c r="E11" s="326"/>
      <c r="F11" s="327" t="s">
        <v>345</v>
      </c>
    </row>
    <row r="12" spans="1:6" ht="12.75">
      <c r="A12" s="321"/>
      <c r="B12" s="325"/>
      <c r="C12" s="322"/>
      <c r="D12" s="322" t="s">
        <v>345</v>
      </c>
      <c r="E12" s="322" t="s">
        <v>395</v>
      </c>
      <c r="F12" s="328"/>
    </row>
    <row r="13" spans="1:6" ht="12.75">
      <c r="A13" s="321"/>
      <c r="B13" s="325"/>
      <c r="C13" s="322"/>
      <c r="D13" s="322"/>
      <c r="E13" s="322"/>
      <c r="F13" s="328"/>
    </row>
    <row r="14" spans="1:6" ht="12.75">
      <c r="A14" s="321"/>
      <c r="B14" s="325"/>
      <c r="C14" s="322"/>
      <c r="D14" s="322"/>
      <c r="E14" s="322"/>
      <c r="F14" s="328"/>
    </row>
    <row r="15" spans="1:6" ht="13.5" customHeight="1">
      <c r="A15" s="186">
        <v>1</v>
      </c>
      <c r="B15" s="44">
        <v>2</v>
      </c>
      <c r="C15" s="44">
        <v>3</v>
      </c>
      <c r="D15" s="44">
        <v>4</v>
      </c>
      <c r="E15" s="44">
        <v>5</v>
      </c>
      <c r="F15" s="47" t="s">
        <v>396</v>
      </c>
    </row>
    <row r="16" spans="1:6" ht="19.5" customHeight="1">
      <c r="A16" s="38">
        <v>10000000</v>
      </c>
      <c r="B16" s="187" t="s">
        <v>397</v>
      </c>
      <c r="C16" s="185">
        <f>C17</f>
        <v>41340</v>
      </c>
      <c r="D16" s="185">
        <f>D17</f>
        <v>0</v>
      </c>
      <c r="E16" s="185">
        <f>E17</f>
        <v>0</v>
      </c>
      <c r="F16" s="190">
        <f>C16+D16</f>
        <v>41340</v>
      </c>
    </row>
    <row r="17" spans="1:6" ht="40.5" customHeight="1">
      <c r="A17" s="38">
        <v>11000000</v>
      </c>
      <c r="B17" s="187" t="s">
        <v>398</v>
      </c>
      <c r="C17" s="185">
        <f>C18+C23</f>
        <v>41340</v>
      </c>
      <c r="D17" s="185">
        <f>D18+D23</f>
        <v>0</v>
      </c>
      <c r="E17" s="185">
        <f>E18+E23</f>
        <v>0</v>
      </c>
      <c r="F17" s="190">
        <f aca="true" t="shared" si="0" ref="F17:F64">C17+D17</f>
        <v>41340</v>
      </c>
    </row>
    <row r="18" spans="1:6" ht="12.75">
      <c r="A18" s="38">
        <v>11010000</v>
      </c>
      <c r="B18" s="187" t="s">
        <v>443</v>
      </c>
      <c r="C18" s="185">
        <f>C19+C20+C21+C22</f>
        <v>41326</v>
      </c>
      <c r="D18" s="185">
        <f>D19+D20+D21+D22</f>
        <v>0</v>
      </c>
      <c r="E18" s="185">
        <f>E19+E20+E21+E22</f>
        <v>0</v>
      </c>
      <c r="F18" s="190">
        <f t="shared" si="0"/>
        <v>41326</v>
      </c>
    </row>
    <row r="19" spans="1:6" ht="54.75" customHeight="1">
      <c r="A19" s="39">
        <v>11010100</v>
      </c>
      <c r="B19" s="40" t="s">
        <v>444</v>
      </c>
      <c r="C19" s="184">
        <v>34730.983</v>
      </c>
      <c r="D19" s="184"/>
      <c r="E19" s="185"/>
      <c r="F19" s="190">
        <f t="shared" si="0"/>
        <v>34730.983</v>
      </c>
    </row>
    <row r="20" spans="1:6" ht="63.75">
      <c r="A20" s="39">
        <v>11010200</v>
      </c>
      <c r="B20" s="40" t="s">
        <v>445</v>
      </c>
      <c r="C20" s="184">
        <v>3893.667</v>
      </c>
      <c r="D20" s="184"/>
      <c r="E20" s="184"/>
      <c r="F20" s="190">
        <f t="shared" si="0"/>
        <v>3893.667</v>
      </c>
    </row>
    <row r="21" spans="1:6" ht="38.25">
      <c r="A21" s="39">
        <v>11010400</v>
      </c>
      <c r="B21" s="40" t="s">
        <v>282</v>
      </c>
      <c r="C21" s="184">
        <v>1253.35</v>
      </c>
      <c r="D21" s="184"/>
      <c r="E21" s="184"/>
      <c r="F21" s="190">
        <f t="shared" si="0"/>
        <v>1253.35</v>
      </c>
    </row>
    <row r="22" spans="1:6" ht="38.25">
      <c r="A22" s="39">
        <v>11010500</v>
      </c>
      <c r="B22" s="40" t="s">
        <v>446</v>
      </c>
      <c r="C22" s="184">
        <v>1448</v>
      </c>
      <c r="D22" s="184"/>
      <c r="E22" s="185"/>
      <c r="F22" s="190">
        <f t="shared" si="0"/>
        <v>1448</v>
      </c>
    </row>
    <row r="23" spans="1:6" ht="25.5">
      <c r="A23" s="39">
        <v>11020200</v>
      </c>
      <c r="B23" s="40" t="s">
        <v>447</v>
      </c>
      <c r="C23" s="184">
        <v>14</v>
      </c>
      <c r="D23" s="184"/>
      <c r="E23" s="184"/>
      <c r="F23" s="190">
        <f t="shared" si="0"/>
        <v>14</v>
      </c>
    </row>
    <row r="24" spans="1:6" ht="29.25" customHeight="1">
      <c r="A24" s="38">
        <v>20000000</v>
      </c>
      <c r="B24" s="187" t="s">
        <v>400</v>
      </c>
      <c r="C24" s="185">
        <f>C25+C28+C33</f>
        <v>187.877</v>
      </c>
      <c r="D24" s="185">
        <f>D25+D28+D33</f>
        <v>476.93100000000004</v>
      </c>
      <c r="E24" s="185">
        <f>E25+E28+E33</f>
        <v>0</v>
      </c>
      <c r="F24" s="190">
        <f t="shared" si="0"/>
        <v>664.808</v>
      </c>
    </row>
    <row r="25" spans="1:6" ht="25.5">
      <c r="A25" s="38">
        <v>21000000</v>
      </c>
      <c r="B25" s="187" t="s">
        <v>401</v>
      </c>
      <c r="C25" s="185">
        <f>C26+C27</f>
        <v>1</v>
      </c>
      <c r="D25" s="185">
        <f>D26+D27</f>
        <v>30</v>
      </c>
      <c r="E25" s="185">
        <f>E26+E27</f>
        <v>0</v>
      </c>
      <c r="F25" s="190">
        <f t="shared" si="0"/>
        <v>31</v>
      </c>
    </row>
    <row r="26" spans="1:6" ht="43.5" customHeight="1">
      <c r="A26" s="39">
        <v>21010300</v>
      </c>
      <c r="B26" s="40" t="s">
        <v>283</v>
      </c>
      <c r="C26" s="184">
        <v>1</v>
      </c>
      <c r="D26" s="184"/>
      <c r="E26" s="185"/>
      <c r="F26" s="190">
        <f t="shared" si="0"/>
        <v>1</v>
      </c>
    </row>
    <row r="27" spans="1:6" ht="35.25" customHeight="1">
      <c r="A27" s="39">
        <v>21110000</v>
      </c>
      <c r="B27" s="40" t="s">
        <v>448</v>
      </c>
      <c r="C27" s="184"/>
      <c r="D27" s="184">
        <v>30</v>
      </c>
      <c r="E27" s="185"/>
      <c r="F27" s="190">
        <f t="shared" si="0"/>
        <v>30</v>
      </c>
    </row>
    <row r="28" spans="1:6" ht="30" customHeight="1">
      <c r="A28" s="38">
        <v>22000000</v>
      </c>
      <c r="B28" s="187" t="s">
        <v>402</v>
      </c>
      <c r="C28" s="185">
        <f>C29</f>
        <v>186.877</v>
      </c>
      <c r="D28" s="185">
        <f>D29</f>
        <v>0</v>
      </c>
      <c r="E28" s="185">
        <f>E29</f>
        <v>0</v>
      </c>
      <c r="F28" s="190">
        <f t="shared" si="0"/>
        <v>186.877</v>
      </c>
    </row>
    <row r="29" spans="1:6" ht="12.75">
      <c r="A29" s="38">
        <v>22010000</v>
      </c>
      <c r="B29" s="187" t="s">
        <v>449</v>
      </c>
      <c r="C29" s="185">
        <f>C30+C31+C32</f>
        <v>186.877</v>
      </c>
      <c r="D29" s="185">
        <f>D30+D31+D32</f>
        <v>0</v>
      </c>
      <c r="E29" s="185">
        <f>E30+E31+E32</f>
        <v>0</v>
      </c>
      <c r="F29" s="190">
        <f t="shared" si="0"/>
        <v>186.877</v>
      </c>
    </row>
    <row r="30" spans="1:6" ht="45" customHeight="1">
      <c r="A30" s="39">
        <v>22010300</v>
      </c>
      <c r="B30" s="40" t="s">
        <v>450</v>
      </c>
      <c r="C30" s="184">
        <v>16.877</v>
      </c>
      <c r="D30" s="184"/>
      <c r="E30" s="185"/>
      <c r="F30" s="190">
        <f t="shared" si="0"/>
        <v>16.877</v>
      </c>
    </row>
    <row r="31" spans="1:6" ht="51">
      <c r="A31" s="39">
        <v>22080400</v>
      </c>
      <c r="B31" s="40" t="s">
        <v>9</v>
      </c>
      <c r="C31" s="184">
        <v>12.6</v>
      </c>
      <c r="D31" s="184"/>
      <c r="E31" s="184"/>
      <c r="F31" s="190">
        <f t="shared" si="0"/>
        <v>12.6</v>
      </c>
    </row>
    <row r="32" spans="1:6" ht="12.75">
      <c r="A32" s="39">
        <v>24060300</v>
      </c>
      <c r="B32" s="40" t="s">
        <v>284</v>
      </c>
      <c r="C32" s="184">
        <v>157.4</v>
      </c>
      <c r="D32" s="184"/>
      <c r="E32" s="184"/>
      <c r="F32" s="190">
        <f t="shared" si="0"/>
        <v>157.4</v>
      </c>
    </row>
    <row r="33" spans="1:6" ht="27" customHeight="1">
      <c r="A33" s="38">
        <v>25000000</v>
      </c>
      <c r="B33" s="187" t="s">
        <v>403</v>
      </c>
      <c r="C33" s="185">
        <f>C34</f>
        <v>0</v>
      </c>
      <c r="D33" s="185">
        <f>D34</f>
        <v>446.93100000000004</v>
      </c>
      <c r="E33" s="185">
        <f>E34</f>
        <v>0</v>
      </c>
      <c r="F33" s="190">
        <f t="shared" si="0"/>
        <v>446.93100000000004</v>
      </c>
    </row>
    <row r="34" spans="1:6" ht="38.25">
      <c r="A34" s="38">
        <v>25010000</v>
      </c>
      <c r="B34" s="187" t="s">
        <v>10</v>
      </c>
      <c r="C34" s="185">
        <f>C35+C36+C37+C38</f>
        <v>0</v>
      </c>
      <c r="D34" s="185">
        <f>D35+D36+D37+D38</f>
        <v>446.93100000000004</v>
      </c>
      <c r="E34" s="185">
        <f>E35+E36+E37+E38</f>
        <v>0</v>
      </c>
      <c r="F34" s="190">
        <f t="shared" si="0"/>
        <v>446.93100000000004</v>
      </c>
    </row>
    <row r="35" spans="1:6" ht="25.5">
      <c r="A35" s="39">
        <v>25010100</v>
      </c>
      <c r="B35" s="40" t="s">
        <v>11</v>
      </c>
      <c r="C35" s="184"/>
      <c r="D35" s="184">
        <v>392.3</v>
      </c>
      <c r="E35" s="184"/>
      <c r="F35" s="190">
        <f t="shared" si="0"/>
        <v>392.3</v>
      </c>
    </row>
    <row r="36" spans="1:6" ht="25.5">
      <c r="A36" s="39">
        <v>25010200</v>
      </c>
      <c r="B36" s="40" t="s">
        <v>12</v>
      </c>
      <c r="C36" s="184"/>
      <c r="D36" s="184">
        <v>13.631</v>
      </c>
      <c r="E36" s="184"/>
      <c r="F36" s="190">
        <f t="shared" si="0"/>
        <v>13.631</v>
      </c>
    </row>
    <row r="37" spans="1:6" ht="12.75">
      <c r="A37" s="39">
        <v>25010300</v>
      </c>
      <c r="B37" s="40" t="s">
        <v>13</v>
      </c>
      <c r="C37" s="184"/>
      <c r="D37" s="184">
        <v>29.4</v>
      </c>
      <c r="E37" s="184"/>
      <c r="F37" s="190">
        <f t="shared" si="0"/>
        <v>29.4</v>
      </c>
    </row>
    <row r="38" spans="1:6" ht="38.25">
      <c r="A38" s="39">
        <v>25010400</v>
      </c>
      <c r="B38" s="40" t="s">
        <v>14</v>
      </c>
      <c r="C38" s="184"/>
      <c r="D38" s="184">
        <v>11.6</v>
      </c>
      <c r="E38" s="184"/>
      <c r="F38" s="190">
        <f t="shared" si="0"/>
        <v>11.6</v>
      </c>
    </row>
    <row r="39" spans="1:6" ht="16.5" customHeight="1">
      <c r="A39" s="38">
        <v>50000000</v>
      </c>
      <c r="B39" s="187" t="s">
        <v>376</v>
      </c>
      <c r="C39" s="185">
        <f>C40</f>
        <v>0</v>
      </c>
      <c r="D39" s="185">
        <f>D40</f>
        <v>200</v>
      </c>
      <c r="E39" s="185">
        <f>E40</f>
        <v>0</v>
      </c>
      <c r="F39" s="190">
        <f t="shared" si="0"/>
        <v>200</v>
      </c>
    </row>
    <row r="40" spans="1:6" ht="50.25" customHeight="1">
      <c r="A40" s="39">
        <v>50110000</v>
      </c>
      <c r="B40" s="40" t="s">
        <v>15</v>
      </c>
      <c r="C40" s="184"/>
      <c r="D40" s="184">
        <v>200</v>
      </c>
      <c r="E40" s="184"/>
      <c r="F40" s="190">
        <f t="shared" si="0"/>
        <v>200</v>
      </c>
    </row>
    <row r="41" spans="1:6" ht="12.75">
      <c r="A41" s="38" t="s">
        <v>16</v>
      </c>
      <c r="B41" s="187"/>
      <c r="C41" s="185">
        <f>C16+C24+C39</f>
        <v>41527.877</v>
      </c>
      <c r="D41" s="185">
        <f>D16+D24+D39</f>
        <v>676.931</v>
      </c>
      <c r="E41" s="185">
        <f>E16+E24+E39</f>
        <v>0</v>
      </c>
      <c r="F41" s="190">
        <f t="shared" si="0"/>
        <v>42204.808</v>
      </c>
    </row>
    <row r="42" spans="1:6" ht="42.75" customHeight="1">
      <c r="A42" s="38">
        <v>40000000</v>
      </c>
      <c r="B42" s="187" t="s">
        <v>404</v>
      </c>
      <c r="C42" s="185">
        <f>C43</f>
        <v>162440.153</v>
      </c>
      <c r="D42" s="185">
        <f>D43</f>
        <v>2390.9</v>
      </c>
      <c r="E42" s="185">
        <f>E43</f>
        <v>0</v>
      </c>
      <c r="F42" s="190">
        <f t="shared" si="0"/>
        <v>164831.05299999999</v>
      </c>
    </row>
    <row r="43" spans="1:6" ht="12.75">
      <c r="A43" s="38">
        <v>41000000</v>
      </c>
      <c r="B43" s="187" t="s">
        <v>405</v>
      </c>
      <c r="C43" s="185">
        <f>C44+C47+C50</f>
        <v>162440.153</v>
      </c>
      <c r="D43" s="185">
        <f>D44+D47+D50</f>
        <v>2390.9</v>
      </c>
      <c r="E43" s="185">
        <f>E44+E47+E50</f>
        <v>0</v>
      </c>
      <c r="F43" s="190">
        <f t="shared" si="0"/>
        <v>164831.05299999999</v>
      </c>
    </row>
    <row r="44" spans="1:6" ht="29.25" customHeight="1">
      <c r="A44" s="38">
        <v>41010000</v>
      </c>
      <c r="B44" s="187" t="s">
        <v>406</v>
      </c>
      <c r="C44" s="185">
        <f>C45</f>
        <v>6662.945</v>
      </c>
      <c r="D44" s="185">
        <f>D45</f>
        <v>0</v>
      </c>
      <c r="E44" s="185">
        <f>E45</f>
        <v>0</v>
      </c>
      <c r="F44" s="190">
        <f t="shared" si="0"/>
        <v>6662.945</v>
      </c>
    </row>
    <row r="45" spans="1:6" ht="76.5">
      <c r="A45" s="39">
        <v>41010600</v>
      </c>
      <c r="B45" s="40" t="s">
        <v>17</v>
      </c>
      <c r="C45" s="193">
        <v>6662.945</v>
      </c>
      <c r="D45" s="185"/>
      <c r="E45" s="185"/>
      <c r="F45" s="190">
        <f t="shared" si="0"/>
        <v>6662.945</v>
      </c>
    </row>
    <row r="46" spans="1:6" ht="30.75" customHeight="1" hidden="1">
      <c r="A46" s="39">
        <v>41010900</v>
      </c>
      <c r="B46" s="40" t="s">
        <v>18</v>
      </c>
      <c r="C46" s="185"/>
      <c r="D46" s="185"/>
      <c r="E46" s="185"/>
      <c r="F46" s="190">
        <f t="shared" si="0"/>
        <v>0</v>
      </c>
    </row>
    <row r="47" spans="1:6" ht="12.75">
      <c r="A47" s="38">
        <v>41020000</v>
      </c>
      <c r="B47" s="187" t="s">
        <v>19</v>
      </c>
      <c r="C47" s="185">
        <f>C48+C49</f>
        <v>62714.7</v>
      </c>
      <c r="D47" s="185">
        <f>D48+D49</f>
        <v>0</v>
      </c>
      <c r="E47" s="185">
        <f>E48+E49</f>
        <v>0</v>
      </c>
      <c r="F47" s="190">
        <f t="shared" si="0"/>
        <v>62714.7</v>
      </c>
    </row>
    <row r="48" spans="1:6" ht="25.5">
      <c r="A48" s="39">
        <v>41020100</v>
      </c>
      <c r="B48" s="40" t="s">
        <v>20</v>
      </c>
      <c r="C48" s="184">
        <v>61595.5</v>
      </c>
      <c r="D48" s="184"/>
      <c r="E48" s="184"/>
      <c r="F48" s="190">
        <f t="shared" si="0"/>
        <v>61595.5</v>
      </c>
    </row>
    <row r="49" spans="1:6" ht="38.25">
      <c r="A49" s="39">
        <v>41020600</v>
      </c>
      <c r="B49" s="41" t="s">
        <v>21</v>
      </c>
      <c r="C49" s="184">
        <v>1119.2</v>
      </c>
      <c r="D49" s="184"/>
      <c r="E49" s="184"/>
      <c r="F49" s="190">
        <f t="shared" si="0"/>
        <v>1119.2</v>
      </c>
    </row>
    <row r="50" spans="1:8" ht="12.75">
      <c r="A50" s="38">
        <v>41030000</v>
      </c>
      <c r="B50" s="187" t="s">
        <v>407</v>
      </c>
      <c r="C50" s="185">
        <f>C51+C52+C53+C54+C55+C56+C63</f>
        <v>93062.508</v>
      </c>
      <c r="D50" s="185">
        <f>D51+D52+D53+D54+D55+D56+D63</f>
        <v>2390.9</v>
      </c>
      <c r="E50" s="185">
        <f>E51+E52+E53+E54+E55+E56+E63</f>
        <v>0</v>
      </c>
      <c r="F50" s="190">
        <f t="shared" si="0"/>
        <v>95453.408</v>
      </c>
      <c r="H50" s="183">
        <f>C51+C52+C53+C54+C58+C59+C60+C61+C62+C63</f>
        <v>93062.508</v>
      </c>
    </row>
    <row r="51" spans="1:6" ht="74.25" customHeight="1">
      <c r="A51" s="39">
        <v>41030600</v>
      </c>
      <c r="B51" s="40" t="s">
        <v>22</v>
      </c>
      <c r="C51" s="185">
        <v>79258.3</v>
      </c>
      <c r="D51" s="185"/>
      <c r="E51" s="185"/>
      <c r="F51" s="190">
        <f t="shared" si="0"/>
        <v>79258.3</v>
      </c>
    </row>
    <row r="52" spans="1:6" ht="102.75" customHeight="1">
      <c r="A52" s="39">
        <v>41030800</v>
      </c>
      <c r="B52" s="40" t="s">
        <v>23</v>
      </c>
      <c r="C52" s="184">
        <v>9149.5</v>
      </c>
      <c r="D52" s="184"/>
      <c r="E52" s="184"/>
      <c r="F52" s="190">
        <f t="shared" si="0"/>
        <v>9149.5</v>
      </c>
    </row>
    <row r="53" spans="1:6" ht="237.75" customHeight="1">
      <c r="A53" s="39">
        <v>41030900</v>
      </c>
      <c r="B53" s="40" t="s">
        <v>24</v>
      </c>
      <c r="C53" s="184">
        <v>1580.1</v>
      </c>
      <c r="D53" s="184"/>
      <c r="E53" s="184"/>
      <c r="F53" s="190">
        <f t="shared" si="0"/>
        <v>1580.1</v>
      </c>
    </row>
    <row r="54" spans="1:6" ht="63.75">
      <c r="A54" s="39">
        <v>41031000</v>
      </c>
      <c r="B54" s="40" t="s">
        <v>25</v>
      </c>
      <c r="C54" s="184">
        <v>795.8</v>
      </c>
      <c r="D54" s="184"/>
      <c r="E54" s="184"/>
      <c r="F54" s="190">
        <f t="shared" si="0"/>
        <v>795.8</v>
      </c>
    </row>
    <row r="55" spans="1:6" ht="51">
      <c r="A55" s="39">
        <v>41034400</v>
      </c>
      <c r="B55" s="40" t="s">
        <v>26</v>
      </c>
      <c r="C55" s="184"/>
      <c r="D55" s="184">
        <v>2390.9</v>
      </c>
      <c r="E55" s="184"/>
      <c r="F55" s="190">
        <f t="shared" si="0"/>
        <v>2390.9</v>
      </c>
    </row>
    <row r="56" spans="1:6" ht="12.75">
      <c r="A56" s="39">
        <v>41035000</v>
      </c>
      <c r="B56" s="40" t="s">
        <v>27</v>
      </c>
      <c r="C56" s="184">
        <f>C58+C59+C60+C61+C62</f>
        <v>1700.408</v>
      </c>
      <c r="D56" s="184">
        <f>D58+D59+D60+D61+D62</f>
        <v>0</v>
      </c>
      <c r="E56" s="184">
        <f>E58+E59+E60+E61+E62</f>
        <v>0</v>
      </c>
      <c r="F56" s="190">
        <f t="shared" si="0"/>
        <v>1700.408</v>
      </c>
    </row>
    <row r="57" spans="1:6" ht="12.75">
      <c r="A57" s="39"/>
      <c r="B57" s="40" t="s">
        <v>28</v>
      </c>
      <c r="C57" s="184"/>
      <c r="D57" s="184"/>
      <c r="E57" s="184"/>
      <c r="F57" s="190">
        <f t="shared" si="0"/>
        <v>0</v>
      </c>
    </row>
    <row r="58" spans="1:6" ht="38.25">
      <c r="A58" s="39"/>
      <c r="B58" s="40" t="s">
        <v>125</v>
      </c>
      <c r="C58" s="184">
        <v>63</v>
      </c>
      <c r="D58" s="184"/>
      <c r="E58" s="184"/>
      <c r="F58" s="190">
        <f t="shared" si="0"/>
        <v>63</v>
      </c>
    </row>
    <row r="59" spans="1:6" ht="25.5">
      <c r="A59" s="39"/>
      <c r="B59" s="40" t="s">
        <v>126</v>
      </c>
      <c r="C59" s="184">
        <v>684.008</v>
      </c>
      <c r="D59" s="184"/>
      <c r="E59" s="184"/>
      <c r="F59" s="190">
        <f t="shared" si="0"/>
        <v>684.008</v>
      </c>
    </row>
    <row r="60" spans="1:6" ht="25.5">
      <c r="A60" s="39"/>
      <c r="B60" s="40" t="s">
        <v>339</v>
      </c>
      <c r="C60" s="184">
        <v>53.5</v>
      </c>
      <c r="D60" s="184"/>
      <c r="E60" s="184"/>
      <c r="F60" s="190">
        <f t="shared" si="0"/>
        <v>53.5</v>
      </c>
    </row>
    <row r="61" spans="1:6" ht="38.25">
      <c r="A61" s="39"/>
      <c r="B61" s="40" t="s">
        <v>127</v>
      </c>
      <c r="C61" s="184">
        <v>48.4</v>
      </c>
      <c r="D61" s="184"/>
      <c r="E61" s="184"/>
      <c r="F61" s="190">
        <f t="shared" si="0"/>
        <v>48.4</v>
      </c>
    </row>
    <row r="62" spans="1:6" ht="25.5">
      <c r="A62" s="39"/>
      <c r="B62" s="40" t="s">
        <v>88</v>
      </c>
      <c r="C62" s="184">
        <v>851.5</v>
      </c>
      <c r="D62" s="184"/>
      <c r="E62" s="184"/>
      <c r="F62" s="190">
        <f t="shared" si="0"/>
        <v>851.5</v>
      </c>
    </row>
    <row r="63" spans="1:6" ht="95.25" customHeight="1">
      <c r="A63" s="39">
        <v>41035800</v>
      </c>
      <c r="B63" s="40" t="s">
        <v>29</v>
      </c>
      <c r="C63" s="184">
        <v>578.4</v>
      </c>
      <c r="D63" s="184"/>
      <c r="E63" s="184"/>
      <c r="F63" s="190">
        <f t="shared" si="0"/>
        <v>578.4</v>
      </c>
    </row>
    <row r="64" spans="1:6" ht="18" customHeight="1" thickBot="1">
      <c r="A64" s="188"/>
      <c r="B64" s="189" t="s">
        <v>408</v>
      </c>
      <c r="C64" s="192">
        <f>C41+C42</f>
        <v>203968.03</v>
      </c>
      <c r="D64" s="192">
        <f>D41+D42</f>
        <v>3067.831</v>
      </c>
      <c r="E64" s="192">
        <f>E41+E42</f>
        <v>0</v>
      </c>
      <c r="F64" s="191">
        <f t="shared" si="0"/>
        <v>207035.861</v>
      </c>
    </row>
    <row r="65" ht="15.75">
      <c r="A65" s="27"/>
    </row>
    <row r="66" spans="1:6" ht="19.5" customHeight="1">
      <c r="A66" s="323" t="s">
        <v>30</v>
      </c>
      <c r="B66" s="323"/>
      <c r="C66" s="323"/>
      <c r="D66" s="323"/>
      <c r="E66" s="323"/>
      <c r="F66" s="323"/>
    </row>
    <row r="67" ht="12.75">
      <c r="A67" s="28"/>
    </row>
    <row r="68" spans="1:6" ht="32.25" customHeight="1">
      <c r="A68" s="316" t="s">
        <v>409</v>
      </c>
      <c r="B68" s="316"/>
      <c r="C68" s="316"/>
      <c r="D68" s="316"/>
      <c r="E68" s="316"/>
      <c r="F68" s="316"/>
    </row>
    <row r="71" spans="1:6" ht="27.75" customHeight="1">
      <c r="A71" s="318" t="s">
        <v>410</v>
      </c>
      <c r="B71" s="318"/>
      <c r="C71" s="318"/>
      <c r="D71" s="318"/>
      <c r="E71" s="318"/>
      <c r="F71" s="318"/>
    </row>
  </sheetData>
  <mergeCells count="14">
    <mergeCell ref="A71:F71"/>
    <mergeCell ref="A8:F8"/>
    <mergeCell ref="A11:A14"/>
    <mergeCell ref="D12:D14"/>
    <mergeCell ref="A66:F66"/>
    <mergeCell ref="B11:B14"/>
    <mergeCell ref="C11:C14"/>
    <mergeCell ref="D11:E11"/>
    <mergeCell ref="F11:F14"/>
    <mergeCell ref="E12:E14"/>
    <mergeCell ref="A68:F68"/>
    <mergeCell ref="C3:F3"/>
    <mergeCell ref="C2:F2"/>
    <mergeCell ref="C4:F4"/>
  </mergeCells>
  <hyperlinks>
    <hyperlink ref="A8" location="_ftn1" display="_ftn1"/>
    <hyperlink ref="A71" location="_ftnref1" display="_ftnref1"/>
  </hyperlinks>
  <printOptions/>
  <pageMargins left="0.52" right="0.18" top="0.17" bottom="0.17" header="0.17" footer="0.17"/>
  <pageSetup horizontalDpi="600" verticalDpi="600" orientation="portrait" paperSize="9" scale="91" r:id="rId1"/>
  <rowBreaks count="1" manualBreakCount="1">
    <brk id="52" max="5" man="1"/>
  </rowBreaks>
</worksheet>
</file>

<file path=xl/worksheets/sheet2.xml><?xml version="1.0" encoding="utf-8"?>
<worksheet xmlns="http://schemas.openxmlformats.org/spreadsheetml/2006/main" xmlns:r="http://schemas.openxmlformats.org/officeDocument/2006/relationships">
  <dimension ref="A1:P187"/>
  <sheetViews>
    <sheetView view="pageBreakPreview" zoomScale="85" zoomScaleSheetLayoutView="85" workbookViewId="0" topLeftCell="A10">
      <selection activeCell="A8" sqref="A8:M8"/>
    </sheetView>
  </sheetViews>
  <sheetFormatPr defaultColWidth="9.140625" defaultRowHeight="12.75"/>
  <cols>
    <col min="1" max="1" width="11.8515625" style="0" customWidth="1"/>
    <col min="2" max="2" width="48.8515625" style="0" customWidth="1"/>
    <col min="3" max="3" width="11.8515625" style="0" customWidth="1"/>
    <col min="4" max="4" width="11.140625" style="0" customWidth="1"/>
    <col min="5" max="5" width="11.8515625" style="0" customWidth="1"/>
    <col min="6" max="6" width="9.28125" style="0" bestFit="1" customWidth="1"/>
    <col min="7" max="7" width="10.7109375" style="0" customWidth="1"/>
    <col min="9" max="9" width="9.8515625" style="0" customWidth="1"/>
    <col min="10" max="10" width="10.8515625" style="0" customWidth="1"/>
    <col min="11" max="11" width="10.28125" style="0" customWidth="1"/>
    <col min="12" max="12" width="18.8515625" style="0" customWidth="1"/>
    <col min="13" max="13" width="12.7109375" style="0" customWidth="1"/>
  </cols>
  <sheetData>
    <row r="1" ht="12.75">
      <c r="A1" s="1"/>
    </row>
    <row r="2" ht="12.75">
      <c r="A2" s="1"/>
    </row>
    <row r="3" spans="1:13" ht="12.75">
      <c r="A3" s="2"/>
      <c r="J3" s="305" t="s">
        <v>123</v>
      </c>
      <c r="K3" s="305"/>
      <c r="L3" s="305"/>
      <c r="M3" s="305"/>
    </row>
    <row r="4" spans="1:13" ht="12.75">
      <c r="A4" s="2"/>
      <c r="J4" s="316" t="s">
        <v>119</v>
      </c>
      <c r="K4" s="316"/>
      <c r="L4" s="316"/>
      <c r="M4" s="316"/>
    </row>
    <row r="5" spans="1:13" ht="12.75" customHeight="1">
      <c r="A5" s="2"/>
      <c r="J5" s="316" t="s">
        <v>76</v>
      </c>
      <c r="K5" s="316"/>
      <c r="L5" s="316"/>
      <c r="M5" s="316"/>
    </row>
    <row r="6" ht="12.75">
      <c r="A6" s="1"/>
    </row>
    <row r="7" spans="1:13" ht="17.25">
      <c r="A7" s="312" t="s">
        <v>441</v>
      </c>
      <c r="B7" s="312"/>
      <c r="C7" s="312"/>
      <c r="D7" s="312"/>
      <c r="E7" s="312"/>
      <c r="F7" s="312"/>
      <c r="G7" s="312"/>
      <c r="H7" s="312"/>
      <c r="I7" s="312"/>
      <c r="J7" s="312"/>
      <c r="K7" s="312"/>
      <c r="L7" s="312"/>
      <c r="M7" s="312"/>
    </row>
    <row r="8" spans="1:13" ht="17.25">
      <c r="A8" s="312" t="s">
        <v>340</v>
      </c>
      <c r="B8" s="312"/>
      <c r="C8" s="312"/>
      <c r="D8" s="312"/>
      <c r="E8" s="312"/>
      <c r="F8" s="312"/>
      <c r="G8" s="312"/>
      <c r="H8" s="312"/>
      <c r="I8" s="312"/>
      <c r="J8" s="312"/>
      <c r="K8" s="312"/>
      <c r="L8" s="312"/>
      <c r="M8" s="312"/>
    </row>
    <row r="9" spans="1:13" ht="13.5" thickBot="1">
      <c r="A9" s="4"/>
      <c r="M9" s="4" t="s">
        <v>191</v>
      </c>
    </row>
    <row r="10" spans="1:13" ht="17.25" customHeight="1" thickBot="1">
      <c r="A10" s="329" t="s">
        <v>341</v>
      </c>
      <c r="B10" s="313" t="s">
        <v>342</v>
      </c>
      <c r="C10" s="332" t="s">
        <v>343</v>
      </c>
      <c r="D10" s="333"/>
      <c r="E10" s="334"/>
      <c r="F10" s="332" t="s">
        <v>344</v>
      </c>
      <c r="G10" s="333"/>
      <c r="H10" s="333"/>
      <c r="I10" s="333"/>
      <c r="J10" s="333"/>
      <c r="K10" s="333"/>
      <c r="L10" s="334"/>
      <c r="M10" s="310" t="s">
        <v>345</v>
      </c>
    </row>
    <row r="11" spans="1:13" ht="12.75" customHeight="1">
      <c r="A11" s="330"/>
      <c r="B11" s="314"/>
      <c r="C11" s="339" t="s">
        <v>346</v>
      </c>
      <c r="D11" s="335" t="s">
        <v>347</v>
      </c>
      <c r="E11" s="336"/>
      <c r="F11" s="339" t="s">
        <v>348</v>
      </c>
      <c r="G11" s="339" t="s">
        <v>349</v>
      </c>
      <c r="H11" s="335" t="s">
        <v>347</v>
      </c>
      <c r="I11" s="336"/>
      <c r="J11" s="339" t="s">
        <v>350</v>
      </c>
      <c r="K11" s="335" t="s">
        <v>347</v>
      </c>
      <c r="L11" s="336"/>
      <c r="M11" s="311"/>
    </row>
    <row r="12" spans="1:13" ht="1.5" customHeight="1" thickBot="1">
      <c r="A12" s="330"/>
      <c r="B12" s="314"/>
      <c r="C12" s="340"/>
      <c r="D12" s="337"/>
      <c r="E12" s="338"/>
      <c r="F12" s="340"/>
      <c r="G12" s="340"/>
      <c r="H12" s="337"/>
      <c r="I12" s="338"/>
      <c r="J12" s="340"/>
      <c r="K12" s="337"/>
      <c r="L12" s="338"/>
      <c r="M12" s="311"/>
    </row>
    <row r="13" spans="1:13" ht="13.5" thickBot="1">
      <c r="A13" s="330"/>
      <c r="B13" s="314"/>
      <c r="C13" s="340"/>
      <c r="D13" s="339" t="s">
        <v>351</v>
      </c>
      <c r="E13" s="339" t="s">
        <v>352</v>
      </c>
      <c r="F13" s="340"/>
      <c r="G13" s="340"/>
      <c r="H13" s="339" t="s">
        <v>351</v>
      </c>
      <c r="I13" s="339" t="s">
        <v>352</v>
      </c>
      <c r="J13" s="340"/>
      <c r="K13" s="339" t="s">
        <v>353</v>
      </c>
      <c r="L13" s="12" t="s">
        <v>354</v>
      </c>
      <c r="M13" s="311"/>
    </row>
    <row r="14" spans="1:13" ht="69.75" customHeight="1" thickBot="1">
      <c r="A14" s="331"/>
      <c r="B14" s="315"/>
      <c r="C14" s="341"/>
      <c r="D14" s="341"/>
      <c r="E14" s="341"/>
      <c r="F14" s="341"/>
      <c r="G14" s="341"/>
      <c r="H14" s="341"/>
      <c r="I14" s="341"/>
      <c r="J14" s="341"/>
      <c r="K14" s="341"/>
      <c r="L14" s="12" t="s">
        <v>355</v>
      </c>
      <c r="M14" s="304"/>
    </row>
    <row r="15" spans="1:13" ht="13.5" thickBot="1">
      <c r="A15" s="5">
        <v>1</v>
      </c>
      <c r="B15" s="6">
        <v>2</v>
      </c>
      <c r="C15" s="6">
        <v>3</v>
      </c>
      <c r="D15" s="6">
        <v>4</v>
      </c>
      <c r="E15" s="6">
        <v>5</v>
      </c>
      <c r="F15" s="6">
        <v>6</v>
      </c>
      <c r="G15" s="6">
        <v>7</v>
      </c>
      <c r="H15" s="6">
        <v>8</v>
      </c>
      <c r="I15" s="6">
        <v>9</v>
      </c>
      <c r="J15" s="6">
        <v>10</v>
      </c>
      <c r="K15" s="6">
        <v>11</v>
      </c>
      <c r="L15" s="6">
        <v>12</v>
      </c>
      <c r="M15" s="6" t="s">
        <v>356</v>
      </c>
    </row>
    <row r="16" spans="1:13" ht="12.75">
      <c r="A16" s="48" t="s">
        <v>31</v>
      </c>
      <c r="B16" s="49" t="s">
        <v>357</v>
      </c>
      <c r="C16" s="50">
        <f>C17</f>
        <v>1141.928</v>
      </c>
      <c r="D16" s="50">
        <f>D17</f>
        <v>714.502</v>
      </c>
      <c r="E16" s="50">
        <f>E17</f>
        <v>55.957</v>
      </c>
      <c r="F16" s="50">
        <f>G16+J16</f>
        <v>1.096</v>
      </c>
      <c r="G16" s="50">
        <f aca="true" t="shared" si="0" ref="G16:L16">G17</f>
        <v>1.096</v>
      </c>
      <c r="H16" s="50">
        <f t="shared" si="0"/>
        <v>0</v>
      </c>
      <c r="I16" s="50">
        <f t="shared" si="0"/>
        <v>0</v>
      </c>
      <c r="J16" s="50">
        <f t="shared" si="0"/>
        <v>0</v>
      </c>
      <c r="K16" s="50">
        <f t="shared" si="0"/>
        <v>0</v>
      </c>
      <c r="L16" s="50">
        <f t="shared" si="0"/>
        <v>0</v>
      </c>
      <c r="M16" s="51">
        <f>C16+F16</f>
        <v>1143.0240000000001</v>
      </c>
    </row>
    <row r="17" spans="1:13" ht="12.75">
      <c r="A17" s="52" t="s">
        <v>32</v>
      </c>
      <c r="B17" s="41" t="s">
        <v>389</v>
      </c>
      <c r="C17" s="53">
        <v>1141.928</v>
      </c>
      <c r="D17" s="53">
        <v>714.502</v>
      </c>
      <c r="E17" s="53">
        <v>55.957</v>
      </c>
      <c r="F17" s="50">
        <f>G17+J17</f>
        <v>1.096</v>
      </c>
      <c r="G17" s="53">
        <v>1.096</v>
      </c>
      <c r="H17" s="53"/>
      <c r="I17" s="53"/>
      <c r="J17" s="53"/>
      <c r="K17" s="53"/>
      <c r="L17" s="53"/>
      <c r="M17" s="51">
        <f aca="true" t="shared" si="1" ref="M17:M83">C17+F17</f>
        <v>1143.0240000000001</v>
      </c>
    </row>
    <row r="18" spans="1:13" ht="25.5" hidden="1">
      <c r="A18" s="52">
        <v>60000</v>
      </c>
      <c r="B18" s="41" t="s">
        <v>359</v>
      </c>
      <c r="C18" s="53"/>
      <c r="D18" s="53"/>
      <c r="E18" s="53"/>
      <c r="F18" s="50">
        <f aca="true" t="shared" si="2" ref="F18:F83">G18+J18</f>
        <v>0</v>
      </c>
      <c r="G18" s="53"/>
      <c r="H18" s="53"/>
      <c r="I18" s="53"/>
      <c r="J18" s="53"/>
      <c r="K18" s="53"/>
      <c r="L18" s="53"/>
      <c r="M18" s="51">
        <f t="shared" si="1"/>
        <v>0</v>
      </c>
    </row>
    <row r="19" spans="1:13" ht="12.75" hidden="1">
      <c r="A19" s="52" t="s">
        <v>360</v>
      </c>
      <c r="B19" s="41" t="s">
        <v>361</v>
      </c>
      <c r="C19" s="53"/>
      <c r="D19" s="53"/>
      <c r="E19" s="53"/>
      <c r="F19" s="50">
        <f t="shared" si="2"/>
        <v>0</v>
      </c>
      <c r="G19" s="53"/>
      <c r="H19" s="53"/>
      <c r="I19" s="53"/>
      <c r="J19" s="53"/>
      <c r="K19" s="53"/>
      <c r="L19" s="53"/>
      <c r="M19" s="51">
        <f t="shared" si="1"/>
        <v>0</v>
      </c>
    </row>
    <row r="20" spans="1:13" ht="12.75">
      <c r="A20" s="48" t="s">
        <v>33</v>
      </c>
      <c r="B20" s="49" t="s">
        <v>362</v>
      </c>
      <c r="C20" s="50">
        <f aca="true" t="shared" si="3" ref="C20:L20">C21+C24+C25+C27+C30+C31+C34+C35+C36+C37+C43+C42</f>
        <v>70649.186</v>
      </c>
      <c r="D20" s="50">
        <f t="shared" si="3"/>
        <v>42397.34500000001</v>
      </c>
      <c r="E20" s="50">
        <f t="shared" si="3"/>
        <v>8271.648</v>
      </c>
      <c r="F20" s="50">
        <f t="shared" si="3"/>
        <v>472.86300000000006</v>
      </c>
      <c r="G20" s="50">
        <f t="shared" si="3"/>
        <v>283.374</v>
      </c>
      <c r="H20" s="50">
        <f t="shared" si="3"/>
        <v>175.628</v>
      </c>
      <c r="I20" s="50">
        <f t="shared" si="3"/>
        <v>0</v>
      </c>
      <c r="J20" s="50">
        <f t="shared" si="3"/>
        <v>189.489</v>
      </c>
      <c r="K20" s="50">
        <f t="shared" si="3"/>
        <v>189.489</v>
      </c>
      <c r="L20" s="50">
        <f t="shared" si="3"/>
        <v>189.489</v>
      </c>
      <c r="M20" s="51">
        <f t="shared" si="1"/>
        <v>71122.049</v>
      </c>
    </row>
    <row r="21" spans="1:13" ht="38.25">
      <c r="A21" s="54" t="s">
        <v>34</v>
      </c>
      <c r="B21" s="55" t="s">
        <v>35</v>
      </c>
      <c r="C21" s="53">
        <v>64879.629</v>
      </c>
      <c r="D21" s="53">
        <v>39588.695</v>
      </c>
      <c r="E21" s="53">
        <v>8098.883</v>
      </c>
      <c r="F21" s="50">
        <f t="shared" si="2"/>
        <v>348.374</v>
      </c>
      <c r="G21" s="53">
        <v>283.374</v>
      </c>
      <c r="H21" s="53">
        <v>175.628</v>
      </c>
      <c r="I21" s="53"/>
      <c r="J21" s="53">
        <v>65</v>
      </c>
      <c r="K21" s="53">
        <v>65</v>
      </c>
      <c r="L21" s="53">
        <v>65</v>
      </c>
      <c r="M21" s="51">
        <f t="shared" si="1"/>
        <v>65228.003000000004</v>
      </c>
    </row>
    <row r="22" spans="1:13" ht="12.75" hidden="1">
      <c r="A22" s="54"/>
      <c r="B22" s="55" t="s">
        <v>47</v>
      </c>
      <c r="C22" s="53"/>
      <c r="D22" s="53"/>
      <c r="E22" s="53"/>
      <c r="F22" s="50"/>
      <c r="G22" s="53"/>
      <c r="H22" s="53"/>
      <c r="I22" s="53"/>
      <c r="J22" s="53"/>
      <c r="K22" s="53"/>
      <c r="L22" s="53"/>
      <c r="M22" s="51">
        <f t="shared" si="1"/>
        <v>0</v>
      </c>
    </row>
    <row r="23" spans="1:13" ht="25.5" hidden="1">
      <c r="A23" s="54"/>
      <c r="B23" s="55" t="s">
        <v>58</v>
      </c>
      <c r="C23" s="53"/>
      <c r="D23" s="53"/>
      <c r="E23" s="53"/>
      <c r="F23" s="50"/>
      <c r="G23" s="53"/>
      <c r="H23" s="53"/>
      <c r="I23" s="53"/>
      <c r="J23" s="53"/>
      <c r="K23" s="53"/>
      <c r="L23" s="53"/>
      <c r="M23" s="51">
        <f t="shared" si="1"/>
        <v>0</v>
      </c>
    </row>
    <row r="24" spans="1:13" ht="12.75" hidden="1">
      <c r="A24" s="54" t="s">
        <v>36</v>
      </c>
      <c r="B24" s="55" t="s">
        <v>37</v>
      </c>
      <c r="C24" s="53"/>
      <c r="D24" s="53"/>
      <c r="E24" s="53"/>
      <c r="F24" s="50">
        <f t="shared" si="2"/>
        <v>0</v>
      </c>
      <c r="G24" s="53"/>
      <c r="H24" s="53"/>
      <c r="I24" s="53"/>
      <c r="J24" s="53"/>
      <c r="K24" s="53"/>
      <c r="L24" s="53"/>
      <c r="M24" s="51">
        <f t="shared" si="1"/>
        <v>0</v>
      </c>
    </row>
    <row r="25" spans="1:13" ht="12.75">
      <c r="A25" s="54" t="s">
        <v>38</v>
      </c>
      <c r="B25" s="55" t="s">
        <v>39</v>
      </c>
      <c r="C25" s="53">
        <f>1087.641+C26</f>
        <v>1666.0410000000002</v>
      </c>
      <c r="D25" s="53">
        <v>455.903</v>
      </c>
      <c r="E25" s="53">
        <v>76.151</v>
      </c>
      <c r="F25" s="50">
        <f t="shared" si="2"/>
        <v>0</v>
      </c>
      <c r="G25" s="53"/>
      <c r="H25" s="53"/>
      <c r="I25" s="53"/>
      <c r="J25" s="53"/>
      <c r="K25" s="53"/>
      <c r="L25" s="53"/>
      <c r="M25" s="51">
        <f t="shared" si="1"/>
        <v>1666.0410000000002</v>
      </c>
    </row>
    <row r="26" spans="1:13" ht="23.25" customHeight="1">
      <c r="A26" s="54"/>
      <c r="B26" s="49" t="s">
        <v>40</v>
      </c>
      <c r="C26" s="53">
        <v>578.4</v>
      </c>
      <c r="D26" s="53"/>
      <c r="E26" s="53"/>
      <c r="F26" s="50">
        <f t="shared" si="2"/>
        <v>0</v>
      </c>
      <c r="G26" s="53"/>
      <c r="H26" s="53"/>
      <c r="I26" s="53"/>
      <c r="J26" s="53"/>
      <c r="K26" s="53"/>
      <c r="L26" s="53"/>
      <c r="M26" s="51">
        <f t="shared" si="1"/>
        <v>578.4</v>
      </c>
    </row>
    <row r="27" spans="1:13" ht="25.5">
      <c r="A27" s="54" t="s">
        <v>41</v>
      </c>
      <c r="B27" s="55" t="s">
        <v>42</v>
      </c>
      <c r="C27" s="58">
        <v>913.6</v>
      </c>
      <c r="D27" s="53">
        <v>658.442</v>
      </c>
      <c r="E27" s="53">
        <v>4.465</v>
      </c>
      <c r="F27" s="50">
        <f t="shared" si="2"/>
        <v>0</v>
      </c>
      <c r="G27" s="53"/>
      <c r="H27" s="53"/>
      <c r="I27" s="53"/>
      <c r="J27" s="53"/>
      <c r="K27" s="53"/>
      <c r="L27" s="53"/>
      <c r="M27" s="51">
        <f t="shared" si="1"/>
        <v>913.6</v>
      </c>
    </row>
    <row r="28" spans="1:13" ht="12.75">
      <c r="A28" s="54"/>
      <c r="B28" s="55" t="s">
        <v>47</v>
      </c>
      <c r="C28" s="53"/>
      <c r="D28" s="53"/>
      <c r="E28" s="53"/>
      <c r="F28" s="50">
        <f>G28+J28</f>
        <v>0</v>
      </c>
      <c r="G28" s="53"/>
      <c r="H28" s="53"/>
      <c r="I28" s="53"/>
      <c r="J28" s="53"/>
      <c r="K28" s="53"/>
      <c r="L28" s="53"/>
      <c r="M28" s="51">
        <f>C28+F28</f>
        <v>0</v>
      </c>
    </row>
    <row r="29" spans="1:13" ht="38.25">
      <c r="A29" s="54"/>
      <c r="B29" s="55" t="s">
        <v>522</v>
      </c>
      <c r="C29" s="53">
        <v>728.073</v>
      </c>
      <c r="D29" s="53">
        <v>524.871</v>
      </c>
      <c r="E29" s="53">
        <v>3.715</v>
      </c>
      <c r="F29" s="50">
        <f>G29+J29</f>
        <v>0</v>
      </c>
      <c r="G29" s="53"/>
      <c r="H29" s="53"/>
      <c r="I29" s="53"/>
      <c r="J29" s="53"/>
      <c r="K29" s="53"/>
      <c r="L29" s="53"/>
      <c r="M29" s="51">
        <f>C29+F29</f>
        <v>728.073</v>
      </c>
    </row>
    <row r="30" spans="1:13" ht="12.75">
      <c r="A30" s="54" t="s">
        <v>43</v>
      </c>
      <c r="B30" s="55" t="s">
        <v>44</v>
      </c>
      <c r="C30" s="53">
        <v>85.499</v>
      </c>
      <c r="D30" s="53"/>
      <c r="E30" s="53"/>
      <c r="F30" s="50">
        <f t="shared" si="2"/>
        <v>0</v>
      </c>
      <c r="G30" s="53"/>
      <c r="H30" s="53"/>
      <c r="I30" s="53"/>
      <c r="J30" s="53"/>
      <c r="K30" s="53"/>
      <c r="L30" s="53"/>
      <c r="M30" s="51">
        <f t="shared" si="1"/>
        <v>85.499</v>
      </c>
    </row>
    <row r="31" spans="1:13" ht="12.75">
      <c r="A31" s="54" t="s">
        <v>45</v>
      </c>
      <c r="B31" s="55" t="s">
        <v>46</v>
      </c>
      <c r="C31" s="53">
        <v>991.03</v>
      </c>
      <c r="D31" s="53">
        <v>634.468</v>
      </c>
      <c r="E31" s="53">
        <v>26.934</v>
      </c>
      <c r="F31" s="50">
        <f t="shared" si="2"/>
        <v>0</v>
      </c>
      <c r="G31" s="53"/>
      <c r="H31" s="53"/>
      <c r="I31" s="53"/>
      <c r="J31" s="53"/>
      <c r="K31" s="53"/>
      <c r="L31" s="53"/>
      <c r="M31" s="51">
        <f t="shared" si="1"/>
        <v>991.03</v>
      </c>
    </row>
    <row r="32" spans="1:13" ht="12.75">
      <c r="A32" s="54"/>
      <c r="B32" s="55" t="s">
        <v>47</v>
      </c>
      <c r="C32" s="53"/>
      <c r="D32" s="53"/>
      <c r="E32" s="53"/>
      <c r="F32" s="50">
        <f t="shared" si="2"/>
        <v>0</v>
      </c>
      <c r="G32" s="53"/>
      <c r="H32" s="53"/>
      <c r="I32" s="53"/>
      <c r="J32" s="53"/>
      <c r="K32" s="53"/>
      <c r="L32" s="53"/>
      <c r="M32" s="51">
        <f t="shared" si="1"/>
        <v>0</v>
      </c>
    </row>
    <row r="33" spans="1:13" ht="38.25">
      <c r="A33" s="54"/>
      <c r="B33" s="55" t="s">
        <v>48</v>
      </c>
      <c r="C33" s="53">
        <v>881.681</v>
      </c>
      <c r="D33" s="53">
        <v>571.201</v>
      </c>
      <c r="E33" s="53">
        <v>22.005</v>
      </c>
      <c r="F33" s="50">
        <f t="shared" si="2"/>
        <v>0</v>
      </c>
      <c r="G33" s="53"/>
      <c r="H33" s="53"/>
      <c r="I33" s="53"/>
      <c r="J33" s="53"/>
      <c r="K33" s="53"/>
      <c r="L33" s="53"/>
      <c r="M33" s="51">
        <f t="shared" si="1"/>
        <v>881.681</v>
      </c>
    </row>
    <row r="34" spans="1:13" ht="25.5">
      <c r="A34" s="54" t="s">
        <v>49</v>
      </c>
      <c r="B34" s="55" t="s">
        <v>50</v>
      </c>
      <c r="C34" s="53">
        <v>1110.045</v>
      </c>
      <c r="D34" s="53">
        <v>686.8</v>
      </c>
      <c r="E34" s="53">
        <v>44.13</v>
      </c>
      <c r="F34" s="50">
        <f t="shared" si="2"/>
        <v>0</v>
      </c>
      <c r="G34" s="53"/>
      <c r="H34" s="53"/>
      <c r="I34" s="53"/>
      <c r="J34" s="53"/>
      <c r="K34" s="53"/>
      <c r="L34" s="53"/>
      <c r="M34" s="51">
        <f t="shared" si="1"/>
        <v>1110.045</v>
      </c>
    </row>
    <row r="35" spans="1:13" ht="27" customHeight="1">
      <c r="A35" s="54" t="s">
        <v>51</v>
      </c>
      <c r="B35" s="55" t="s">
        <v>52</v>
      </c>
      <c r="C35" s="53">
        <v>440.767</v>
      </c>
      <c r="D35" s="53">
        <v>245.014</v>
      </c>
      <c r="E35" s="53">
        <v>18.17</v>
      </c>
      <c r="F35" s="50">
        <f t="shared" si="2"/>
        <v>0</v>
      </c>
      <c r="G35" s="53"/>
      <c r="H35" s="53"/>
      <c r="I35" s="53"/>
      <c r="J35" s="53"/>
      <c r="K35" s="53"/>
      <c r="L35" s="53"/>
      <c r="M35" s="51">
        <f t="shared" si="1"/>
        <v>440.767</v>
      </c>
    </row>
    <row r="36" spans="1:13" ht="12.75">
      <c r="A36" s="54" t="s">
        <v>53</v>
      </c>
      <c r="B36" s="55" t="s">
        <v>54</v>
      </c>
      <c r="C36" s="53">
        <v>186.039</v>
      </c>
      <c r="D36" s="53">
        <v>128.023</v>
      </c>
      <c r="E36" s="53">
        <v>2.915</v>
      </c>
      <c r="F36" s="50">
        <f t="shared" si="2"/>
        <v>0</v>
      </c>
      <c r="G36" s="53"/>
      <c r="H36" s="53"/>
      <c r="I36" s="53"/>
      <c r="J36" s="53"/>
      <c r="K36" s="53"/>
      <c r="L36" s="53"/>
      <c r="M36" s="51">
        <f t="shared" si="1"/>
        <v>186.039</v>
      </c>
    </row>
    <row r="37" spans="1:13" ht="12.75">
      <c r="A37" s="54" t="s">
        <v>55</v>
      </c>
      <c r="B37" s="55" t="s">
        <v>56</v>
      </c>
      <c r="C37" s="58">
        <f>C40+C39</f>
        <v>353</v>
      </c>
      <c r="D37" s="53"/>
      <c r="E37" s="53"/>
      <c r="F37" s="50">
        <f t="shared" si="2"/>
        <v>0</v>
      </c>
      <c r="G37" s="53"/>
      <c r="H37" s="53"/>
      <c r="I37" s="53"/>
      <c r="J37" s="53"/>
      <c r="K37" s="53"/>
      <c r="L37" s="53"/>
      <c r="M37" s="51">
        <f t="shared" si="1"/>
        <v>353</v>
      </c>
    </row>
    <row r="38" spans="1:13" ht="12.75">
      <c r="A38" s="54"/>
      <c r="B38" s="55" t="s">
        <v>47</v>
      </c>
      <c r="C38" s="58"/>
      <c r="D38" s="53"/>
      <c r="E38" s="53"/>
      <c r="F38" s="50">
        <f t="shared" si="2"/>
        <v>0</v>
      </c>
      <c r="G38" s="53"/>
      <c r="H38" s="53"/>
      <c r="I38" s="53"/>
      <c r="J38" s="53"/>
      <c r="K38" s="53"/>
      <c r="L38" s="53"/>
      <c r="M38" s="51">
        <f t="shared" si="1"/>
        <v>0</v>
      </c>
    </row>
    <row r="39" spans="1:13" ht="25.5">
      <c r="A39" s="54"/>
      <c r="B39" s="55" t="s">
        <v>57</v>
      </c>
      <c r="C39" s="58">
        <v>153</v>
      </c>
      <c r="D39" s="53"/>
      <c r="E39" s="53"/>
      <c r="F39" s="50">
        <f t="shared" si="2"/>
        <v>0</v>
      </c>
      <c r="G39" s="53"/>
      <c r="H39" s="53"/>
      <c r="I39" s="53"/>
      <c r="J39" s="53"/>
      <c r="K39" s="53"/>
      <c r="L39" s="53"/>
      <c r="M39" s="51">
        <f t="shared" si="1"/>
        <v>153</v>
      </c>
    </row>
    <row r="40" spans="1:13" ht="25.5">
      <c r="A40" s="54"/>
      <c r="B40" s="55" t="s">
        <v>58</v>
      </c>
      <c r="C40" s="58">
        <v>200</v>
      </c>
      <c r="D40" s="53"/>
      <c r="E40" s="53"/>
      <c r="F40" s="50">
        <f t="shared" si="2"/>
        <v>0</v>
      </c>
      <c r="G40" s="53"/>
      <c r="H40" s="53"/>
      <c r="I40" s="53"/>
      <c r="J40" s="53"/>
      <c r="K40" s="53"/>
      <c r="L40" s="53"/>
      <c r="M40" s="51">
        <f t="shared" si="1"/>
        <v>200</v>
      </c>
    </row>
    <row r="41" spans="1:13" ht="38.25" hidden="1">
      <c r="A41" s="54"/>
      <c r="B41" s="55" t="s">
        <v>59</v>
      </c>
      <c r="C41" s="58"/>
      <c r="D41" s="53"/>
      <c r="E41" s="53"/>
      <c r="F41" s="50">
        <f t="shared" si="2"/>
        <v>0</v>
      </c>
      <c r="G41" s="53"/>
      <c r="H41" s="53"/>
      <c r="I41" s="53"/>
      <c r="J41" s="53"/>
      <c r="K41" s="53"/>
      <c r="L41" s="53"/>
      <c r="M41" s="51">
        <f t="shared" si="1"/>
        <v>0</v>
      </c>
    </row>
    <row r="42" spans="1:13" ht="25.5" hidden="1">
      <c r="A42" s="54"/>
      <c r="B42" s="55" t="s">
        <v>60</v>
      </c>
      <c r="C42" s="195"/>
      <c r="D42" s="53"/>
      <c r="E42" s="53"/>
      <c r="F42" s="50">
        <f t="shared" si="2"/>
        <v>124.489</v>
      </c>
      <c r="G42" s="53"/>
      <c r="H42" s="53"/>
      <c r="I42" s="53"/>
      <c r="J42" s="53">
        <v>124.489</v>
      </c>
      <c r="K42" s="53">
        <v>124.489</v>
      </c>
      <c r="L42" s="53">
        <v>124.489</v>
      </c>
      <c r="M42" s="51">
        <f t="shared" si="1"/>
        <v>124.489</v>
      </c>
    </row>
    <row r="43" spans="1:13" ht="25.5">
      <c r="A43" s="54" t="s">
        <v>61</v>
      </c>
      <c r="B43" s="55" t="s">
        <v>62</v>
      </c>
      <c r="C43" s="195">
        <v>23.536</v>
      </c>
      <c r="D43" s="53"/>
      <c r="E43" s="53"/>
      <c r="F43" s="50">
        <f t="shared" si="2"/>
        <v>0</v>
      </c>
      <c r="G43" s="53"/>
      <c r="H43" s="53"/>
      <c r="I43" s="53"/>
      <c r="J43" s="53"/>
      <c r="K43" s="53"/>
      <c r="L43" s="53"/>
      <c r="M43" s="51">
        <f t="shared" si="1"/>
        <v>23.536</v>
      </c>
    </row>
    <row r="44" spans="1:13" ht="12.75">
      <c r="A44" s="48" t="s">
        <v>63</v>
      </c>
      <c r="B44" s="49" t="s">
        <v>363</v>
      </c>
      <c r="C44" s="50">
        <f>C45+C46</f>
        <v>16442.5</v>
      </c>
      <c r="D44" s="50">
        <f>D45+D46</f>
        <v>0</v>
      </c>
      <c r="E44" s="50">
        <f>E45+E46</f>
        <v>0</v>
      </c>
      <c r="F44" s="50">
        <f t="shared" si="2"/>
        <v>10.161</v>
      </c>
      <c r="G44" s="50">
        <f aca="true" t="shared" si="4" ref="G44:L44">G45+G46</f>
        <v>10.161</v>
      </c>
      <c r="H44" s="50">
        <f t="shared" si="4"/>
        <v>0</v>
      </c>
      <c r="I44" s="50">
        <f t="shared" si="4"/>
        <v>0</v>
      </c>
      <c r="J44" s="50">
        <f t="shared" si="4"/>
        <v>0</v>
      </c>
      <c r="K44" s="50">
        <f t="shared" si="4"/>
        <v>0</v>
      </c>
      <c r="L44" s="50">
        <f t="shared" si="4"/>
        <v>0</v>
      </c>
      <c r="M44" s="51">
        <f t="shared" si="1"/>
        <v>16452.661</v>
      </c>
    </row>
    <row r="45" spans="1:13" ht="12.75" hidden="1">
      <c r="A45" s="52" t="s">
        <v>64</v>
      </c>
      <c r="B45" s="41" t="s">
        <v>65</v>
      </c>
      <c r="C45" s="53"/>
      <c r="D45" s="53"/>
      <c r="E45" s="53"/>
      <c r="F45" s="50">
        <f t="shared" si="2"/>
        <v>0</v>
      </c>
      <c r="G45" s="53"/>
      <c r="H45" s="53"/>
      <c r="I45" s="53"/>
      <c r="J45" s="53"/>
      <c r="K45" s="53"/>
      <c r="L45" s="53"/>
      <c r="M45" s="51">
        <f t="shared" si="1"/>
        <v>0</v>
      </c>
    </row>
    <row r="46" spans="1:13" ht="25.5">
      <c r="A46" s="52" t="s">
        <v>66</v>
      </c>
      <c r="B46" s="57" t="s">
        <v>67</v>
      </c>
      <c r="C46" s="53">
        <v>16442.5</v>
      </c>
      <c r="D46" s="53"/>
      <c r="E46" s="53"/>
      <c r="F46" s="50">
        <f t="shared" si="2"/>
        <v>10.161</v>
      </c>
      <c r="G46" s="53">
        <v>10.161</v>
      </c>
      <c r="H46" s="53"/>
      <c r="I46" s="53"/>
      <c r="J46" s="53"/>
      <c r="K46" s="53"/>
      <c r="L46" s="53"/>
      <c r="M46" s="51">
        <f t="shared" si="1"/>
        <v>16452.661</v>
      </c>
    </row>
    <row r="47" spans="1:13" ht="12.75">
      <c r="A47" s="48" t="s">
        <v>68</v>
      </c>
      <c r="B47" s="49" t="s">
        <v>364</v>
      </c>
      <c r="C47" s="50">
        <f>C49+C50+C51+C52+C53+C54+C55+C56+C57+C58+C59+C60+C61+C62+C63+C64+C65+C66+C67+C68+C69+C70+C71+C72+C73+C74+C75+C76+C77+C78+C79+C80+C81+C82+C83+C84</f>
        <v>94299.56799999998</v>
      </c>
      <c r="D47" s="50">
        <f>D49+D50+D51+D52+D53+D54+D55+D56+D57+D58+D59+D60+D61+D62+D63+D64+D65+D66+D67+D68+D69+D70+D71+D72+D73+D74+D75+D76+D77+D78+D79+D80+D81+D82+D83+D84</f>
        <v>2328.4179999999997</v>
      </c>
      <c r="E47" s="50">
        <f>E49+E50+E51+E52+E53+E54+E55+E56+E57+E58+E59+E60+E61+E62+E63+E64+E65+E66+E67+E68+E69+E70+E71+E72+E73+E74+E75+E76+E77+E78+E79+E80+E81+E82+E83+E84</f>
        <v>20.27</v>
      </c>
      <c r="F47" s="50">
        <f t="shared" si="2"/>
        <v>0</v>
      </c>
      <c r="G47" s="50">
        <f aca="true" t="shared" si="5" ref="G47:L47">G49+G50+G51+G52+G53+G54+G55+G56+G57+G58+G59+G60+G61+G62+G63+G64+G65+G66+G67+G68+G69+G70+G71+G72+G73+G74+G75+G76+G77+G78+G79+G80+G81+G82+G83+G84</f>
        <v>0</v>
      </c>
      <c r="H47" s="50">
        <f t="shared" si="5"/>
        <v>0</v>
      </c>
      <c r="I47" s="50">
        <f t="shared" si="5"/>
        <v>0</v>
      </c>
      <c r="J47" s="50">
        <f t="shared" si="5"/>
        <v>0</v>
      </c>
      <c r="K47" s="50">
        <f t="shared" si="5"/>
        <v>0</v>
      </c>
      <c r="L47" s="50">
        <f t="shared" si="5"/>
        <v>0</v>
      </c>
      <c r="M47" s="51">
        <f>C47+F47</f>
        <v>94299.56799999998</v>
      </c>
    </row>
    <row r="48" spans="1:16" ht="25.5">
      <c r="A48" s="48"/>
      <c r="B48" s="49" t="s">
        <v>40</v>
      </c>
      <c r="C48" s="50">
        <f>C49+C50+C51+C52+C53+C54+C55+C56+C57+C58+C60+C61+C62+C63+C64+C65+C66+C67+C68+C69+C70+C71+C72+C83</f>
        <v>89392.59999999999</v>
      </c>
      <c r="D48" s="50">
        <f>D49+D50+D51+D52+D53+D54+D55+D56+D57+D58+D60+D61+D62+D63+D64+D65+D66+D67+D68+D69+D70+D71+D72+D83</f>
        <v>0</v>
      </c>
      <c r="E48" s="50">
        <f>E49+E50+E51+E52+E53+E54+E55+E56+E57+E58+E60+E61+E62+E63+E64+E65+E66+E67+E68+E69+E70+E71+E72+E83</f>
        <v>0</v>
      </c>
      <c r="F48" s="50">
        <f t="shared" si="2"/>
        <v>0</v>
      </c>
      <c r="G48" s="50">
        <f aca="true" t="shared" si="6" ref="G48:L48">G49+G50+G51+G52+G53+G54+G55+G56+G57+G58+G60+G61+G62+G63+G64+G65+G66+G67+G68+G69+G70+G71+G72+G83</f>
        <v>0</v>
      </c>
      <c r="H48" s="50">
        <f t="shared" si="6"/>
        <v>0</v>
      </c>
      <c r="I48" s="50">
        <f t="shared" si="6"/>
        <v>0</v>
      </c>
      <c r="J48" s="50">
        <f t="shared" si="6"/>
        <v>0</v>
      </c>
      <c r="K48" s="50">
        <f t="shared" si="6"/>
        <v>0</v>
      </c>
      <c r="L48" s="50">
        <f t="shared" si="6"/>
        <v>0</v>
      </c>
      <c r="M48" s="51">
        <f>C48+F48</f>
        <v>89392.59999999999</v>
      </c>
      <c r="P48" s="181"/>
    </row>
    <row r="49" spans="1:13" ht="159" customHeight="1">
      <c r="A49" s="54" t="s">
        <v>69</v>
      </c>
      <c r="B49" s="55" t="s">
        <v>71</v>
      </c>
      <c r="C49" s="53">
        <v>5481.05</v>
      </c>
      <c r="D49" s="53"/>
      <c r="E49" s="53"/>
      <c r="F49" s="50">
        <f t="shared" si="2"/>
        <v>0</v>
      </c>
      <c r="G49" s="53"/>
      <c r="H49" s="53"/>
      <c r="I49" s="53"/>
      <c r="J49" s="53"/>
      <c r="K49" s="53"/>
      <c r="L49" s="53"/>
      <c r="M49" s="51">
        <f t="shared" si="1"/>
        <v>5481.05</v>
      </c>
    </row>
    <row r="50" spans="1:13" ht="147" customHeight="1">
      <c r="A50" s="54" t="s">
        <v>128</v>
      </c>
      <c r="B50" s="55" t="s">
        <v>72</v>
      </c>
      <c r="C50" s="53">
        <v>265.85</v>
      </c>
      <c r="D50" s="53"/>
      <c r="E50" s="53"/>
      <c r="F50" s="50">
        <f t="shared" si="2"/>
        <v>0</v>
      </c>
      <c r="G50" s="53"/>
      <c r="H50" s="53"/>
      <c r="I50" s="53"/>
      <c r="J50" s="53"/>
      <c r="K50" s="53"/>
      <c r="L50" s="53"/>
      <c r="M50" s="51">
        <f t="shared" si="1"/>
        <v>265.85</v>
      </c>
    </row>
    <row r="51" spans="1:13" ht="171" customHeight="1">
      <c r="A51" s="54" t="s">
        <v>129</v>
      </c>
      <c r="B51" s="55" t="s">
        <v>73</v>
      </c>
      <c r="C51" s="53">
        <v>25</v>
      </c>
      <c r="D51" s="53"/>
      <c r="E51" s="53"/>
      <c r="F51" s="50">
        <f t="shared" si="2"/>
        <v>0</v>
      </c>
      <c r="G51" s="53"/>
      <c r="H51" s="53"/>
      <c r="I51" s="53"/>
      <c r="J51" s="53"/>
      <c r="K51" s="53"/>
      <c r="L51" s="53"/>
      <c r="M51" s="51">
        <f t="shared" si="1"/>
        <v>25</v>
      </c>
    </row>
    <row r="52" spans="1:13" ht="269.25" customHeight="1">
      <c r="A52" s="54" t="s">
        <v>74</v>
      </c>
      <c r="B52" s="55" t="s">
        <v>78</v>
      </c>
      <c r="C52" s="53">
        <v>707.85</v>
      </c>
      <c r="D52" s="53"/>
      <c r="E52" s="53"/>
      <c r="F52" s="50">
        <f t="shared" si="2"/>
        <v>0</v>
      </c>
      <c r="G52" s="53"/>
      <c r="H52" s="53"/>
      <c r="I52" s="53"/>
      <c r="J52" s="53"/>
      <c r="K52" s="53"/>
      <c r="L52" s="53"/>
      <c r="M52" s="51">
        <f t="shared" si="1"/>
        <v>707.85</v>
      </c>
    </row>
    <row r="53" spans="1:13" ht="271.5" customHeight="1">
      <c r="A53" s="54" t="s">
        <v>130</v>
      </c>
      <c r="B53" s="55" t="s">
        <v>81</v>
      </c>
      <c r="C53" s="53">
        <v>12.7</v>
      </c>
      <c r="D53" s="53"/>
      <c r="E53" s="53"/>
      <c r="F53" s="50">
        <f t="shared" si="2"/>
        <v>0</v>
      </c>
      <c r="G53" s="53"/>
      <c r="H53" s="53"/>
      <c r="I53" s="53"/>
      <c r="J53" s="53"/>
      <c r="K53" s="53"/>
      <c r="L53" s="53"/>
      <c r="M53" s="51">
        <f t="shared" si="1"/>
        <v>12.7</v>
      </c>
    </row>
    <row r="54" spans="1:13" ht="63.75">
      <c r="A54" s="54" t="s">
        <v>82</v>
      </c>
      <c r="B54" s="55" t="s">
        <v>83</v>
      </c>
      <c r="C54" s="58">
        <v>279.3</v>
      </c>
      <c r="D54" s="53"/>
      <c r="E54" s="53"/>
      <c r="F54" s="50">
        <f t="shared" si="2"/>
        <v>0</v>
      </c>
      <c r="G54" s="53"/>
      <c r="H54" s="53"/>
      <c r="I54" s="53"/>
      <c r="J54" s="53"/>
      <c r="K54" s="53"/>
      <c r="L54" s="53"/>
      <c r="M54" s="51">
        <f t="shared" si="1"/>
        <v>279.3</v>
      </c>
    </row>
    <row r="55" spans="1:13" ht="63.75">
      <c r="A55" s="54" t="s">
        <v>84</v>
      </c>
      <c r="B55" s="55" t="s">
        <v>85</v>
      </c>
      <c r="C55" s="53">
        <v>12.9</v>
      </c>
      <c r="D55" s="53"/>
      <c r="E55" s="53"/>
      <c r="F55" s="50">
        <f t="shared" si="2"/>
        <v>0</v>
      </c>
      <c r="G55" s="53"/>
      <c r="H55" s="53"/>
      <c r="I55" s="53"/>
      <c r="J55" s="53"/>
      <c r="K55" s="53"/>
      <c r="L55" s="53"/>
      <c r="M55" s="51">
        <f t="shared" si="1"/>
        <v>12.9</v>
      </c>
    </row>
    <row r="56" spans="1:13" ht="51">
      <c r="A56" s="54" t="s">
        <v>86</v>
      </c>
      <c r="B56" s="55" t="s">
        <v>87</v>
      </c>
      <c r="C56" s="58">
        <v>4</v>
      </c>
      <c r="D56" s="53"/>
      <c r="E56" s="53"/>
      <c r="F56" s="50">
        <f t="shared" si="2"/>
        <v>0</v>
      </c>
      <c r="G56" s="53"/>
      <c r="H56" s="53"/>
      <c r="I56" s="53"/>
      <c r="J56" s="53"/>
      <c r="K56" s="53"/>
      <c r="L56" s="53"/>
      <c r="M56" s="51">
        <f t="shared" si="1"/>
        <v>4</v>
      </c>
    </row>
    <row r="57" spans="1:13" ht="127.5">
      <c r="A57" s="54">
        <v>90210</v>
      </c>
      <c r="B57" s="55" t="s">
        <v>89</v>
      </c>
      <c r="C57" s="53">
        <v>956.1</v>
      </c>
      <c r="D57" s="53"/>
      <c r="E57" s="53"/>
      <c r="F57" s="50">
        <f t="shared" si="2"/>
        <v>0</v>
      </c>
      <c r="G57" s="53"/>
      <c r="H57" s="53"/>
      <c r="I57" s="53"/>
      <c r="J57" s="53"/>
      <c r="K57" s="53"/>
      <c r="L57" s="53"/>
      <c r="M57" s="51">
        <f t="shared" si="1"/>
        <v>956.1</v>
      </c>
    </row>
    <row r="58" spans="1:13" ht="127.5">
      <c r="A58" s="54" t="s">
        <v>90</v>
      </c>
      <c r="B58" s="55" t="s">
        <v>91</v>
      </c>
      <c r="C58" s="53">
        <v>16.2</v>
      </c>
      <c r="D58" s="53"/>
      <c r="E58" s="53"/>
      <c r="F58" s="50">
        <f t="shared" si="2"/>
        <v>0</v>
      </c>
      <c r="G58" s="53"/>
      <c r="H58" s="53"/>
      <c r="I58" s="53"/>
      <c r="J58" s="53"/>
      <c r="K58" s="53"/>
      <c r="L58" s="53"/>
      <c r="M58" s="51">
        <f t="shared" si="1"/>
        <v>16.2</v>
      </c>
    </row>
    <row r="59" spans="1:13" ht="25.5">
      <c r="A59" s="54" t="s">
        <v>92</v>
      </c>
      <c r="B59" s="55" t="s">
        <v>93</v>
      </c>
      <c r="C59" s="53">
        <v>63</v>
      </c>
      <c r="D59" s="53"/>
      <c r="E59" s="53"/>
      <c r="F59" s="50">
        <f t="shared" si="2"/>
        <v>0</v>
      </c>
      <c r="G59" s="53"/>
      <c r="H59" s="53"/>
      <c r="I59" s="53"/>
      <c r="J59" s="53"/>
      <c r="K59" s="53"/>
      <c r="L59" s="53"/>
      <c r="M59" s="51">
        <f t="shared" si="1"/>
        <v>63</v>
      </c>
    </row>
    <row r="60" spans="1:13" ht="12.75">
      <c r="A60" s="54" t="s">
        <v>94</v>
      </c>
      <c r="B60" s="55" t="s">
        <v>95</v>
      </c>
      <c r="C60" s="53">
        <v>160</v>
      </c>
      <c r="D60" s="53"/>
      <c r="E60" s="53"/>
      <c r="F60" s="50">
        <f t="shared" si="2"/>
        <v>0</v>
      </c>
      <c r="G60" s="53"/>
      <c r="H60" s="53"/>
      <c r="I60" s="53"/>
      <c r="J60" s="53"/>
      <c r="K60" s="53"/>
      <c r="L60" s="53"/>
      <c r="M60" s="51">
        <f t="shared" si="1"/>
        <v>160</v>
      </c>
    </row>
    <row r="61" spans="1:13" ht="25.5">
      <c r="A61" s="54" t="s">
        <v>96</v>
      </c>
      <c r="B61" s="55" t="s">
        <v>97</v>
      </c>
      <c r="C61" s="53">
        <v>460.2</v>
      </c>
      <c r="D61" s="53"/>
      <c r="E61" s="53"/>
      <c r="F61" s="50">
        <f t="shared" si="2"/>
        <v>0</v>
      </c>
      <c r="G61" s="53"/>
      <c r="H61" s="53"/>
      <c r="I61" s="53"/>
      <c r="J61" s="53"/>
      <c r="K61" s="53"/>
      <c r="L61" s="53"/>
      <c r="M61" s="51">
        <f t="shared" si="1"/>
        <v>460.2</v>
      </c>
    </row>
    <row r="62" spans="1:13" ht="25.5">
      <c r="A62" s="54" t="s">
        <v>98</v>
      </c>
      <c r="B62" s="55" t="s">
        <v>99</v>
      </c>
      <c r="C62" s="53">
        <v>47.4</v>
      </c>
      <c r="D62" s="53"/>
      <c r="E62" s="53"/>
      <c r="F62" s="50">
        <f t="shared" si="2"/>
        <v>0</v>
      </c>
      <c r="G62" s="53"/>
      <c r="H62" s="53"/>
      <c r="I62" s="53"/>
      <c r="J62" s="53"/>
      <c r="K62" s="53"/>
      <c r="L62" s="53"/>
      <c r="M62" s="51">
        <f t="shared" si="1"/>
        <v>47.4</v>
      </c>
    </row>
    <row r="63" spans="1:13" ht="12.75">
      <c r="A63" s="54" t="s">
        <v>100</v>
      </c>
      <c r="B63" s="55" t="s">
        <v>101</v>
      </c>
      <c r="C63" s="53">
        <v>759</v>
      </c>
      <c r="D63" s="53"/>
      <c r="E63" s="53"/>
      <c r="F63" s="50">
        <f t="shared" si="2"/>
        <v>0</v>
      </c>
      <c r="G63" s="53"/>
      <c r="H63" s="53"/>
      <c r="I63" s="53"/>
      <c r="J63" s="53"/>
      <c r="K63" s="53"/>
      <c r="L63" s="53"/>
      <c r="M63" s="51">
        <f t="shared" si="1"/>
        <v>759</v>
      </c>
    </row>
    <row r="64" spans="1:13" ht="12.75">
      <c r="A64" s="54" t="s">
        <v>102</v>
      </c>
      <c r="B64" s="55" t="s">
        <v>103</v>
      </c>
      <c r="C64" s="53">
        <v>16106</v>
      </c>
      <c r="D64" s="53"/>
      <c r="E64" s="53"/>
      <c r="F64" s="50">
        <f t="shared" si="2"/>
        <v>0</v>
      </c>
      <c r="G64" s="53"/>
      <c r="H64" s="53"/>
      <c r="I64" s="53"/>
      <c r="J64" s="53"/>
      <c r="K64" s="53"/>
      <c r="L64" s="53"/>
      <c r="M64" s="51">
        <f t="shared" si="1"/>
        <v>16106</v>
      </c>
    </row>
    <row r="65" spans="1:13" ht="12.75">
      <c r="A65" s="54" t="s">
        <v>104</v>
      </c>
      <c r="B65" s="55" t="s">
        <v>105</v>
      </c>
      <c r="C65" s="53">
        <v>38369.9</v>
      </c>
      <c r="D65" s="53"/>
      <c r="E65" s="53"/>
      <c r="F65" s="50">
        <f t="shared" si="2"/>
        <v>0</v>
      </c>
      <c r="G65" s="53"/>
      <c r="H65" s="53"/>
      <c r="I65" s="53"/>
      <c r="J65" s="53"/>
      <c r="K65" s="53"/>
      <c r="L65" s="53"/>
      <c r="M65" s="51">
        <f t="shared" si="1"/>
        <v>38369.9</v>
      </c>
    </row>
    <row r="66" spans="1:13" ht="25.5">
      <c r="A66" s="54" t="s">
        <v>106</v>
      </c>
      <c r="B66" s="55" t="s">
        <v>107</v>
      </c>
      <c r="C66" s="53">
        <v>1932.3</v>
      </c>
      <c r="D66" s="53"/>
      <c r="E66" s="53"/>
      <c r="F66" s="50">
        <f t="shared" si="2"/>
        <v>0</v>
      </c>
      <c r="G66" s="53"/>
      <c r="H66" s="53"/>
      <c r="I66" s="53"/>
      <c r="J66" s="53"/>
      <c r="K66" s="53"/>
      <c r="L66" s="53"/>
      <c r="M66" s="51">
        <f t="shared" si="1"/>
        <v>1932.3</v>
      </c>
    </row>
    <row r="67" spans="1:13" ht="12.75">
      <c r="A67" s="54" t="s">
        <v>108</v>
      </c>
      <c r="B67" s="55" t="s">
        <v>109</v>
      </c>
      <c r="C67" s="53">
        <v>5200.8</v>
      </c>
      <c r="D67" s="53"/>
      <c r="E67" s="53"/>
      <c r="F67" s="50">
        <f t="shared" si="2"/>
        <v>0</v>
      </c>
      <c r="G67" s="53"/>
      <c r="H67" s="53"/>
      <c r="I67" s="53"/>
      <c r="J67" s="53"/>
      <c r="K67" s="53"/>
      <c r="L67" s="53"/>
      <c r="M67" s="51">
        <f t="shared" si="1"/>
        <v>5200.8</v>
      </c>
    </row>
    <row r="68" spans="1:13" ht="12.75">
      <c r="A68" s="54" t="s">
        <v>110</v>
      </c>
      <c r="B68" s="55" t="s">
        <v>111</v>
      </c>
      <c r="C68" s="53">
        <v>922.4</v>
      </c>
      <c r="D68" s="53"/>
      <c r="E68" s="53"/>
      <c r="F68" s="50">
        <f t="shared" si="2"/>
        <v>0</v>
      </c>
      <c r="G68" s="53"/>
      <c r="H68" s="53"/>
      <c r="I68" s="53"/>
      <c r="J68" s="53"/>
      <c r="K68" s="53"/>
      <c r="L68" s="53"/>
      <c r="M68" s="51">
        <f t="shared" si="1"/>
        <v>922.4</v>
      </c>
    </row>
    <row r="69" spans="1:13" ht="12.75">
      <c r="A69" s="54" t="s">
        <v>112</v>
      </c>
      <c r="B69" s="55" t="s">
        <v>113</v>
      </c>
      <c r="C69" s="53">
        <v>34.8</v>
      </c>
      <c r="D69" s="53"/>
      <c r="E69" s="53"/>
      <c r="F69" s="50">
        <f t="shared" si="2"/>
        <v>0</v>
      </c>
      <c r="G69" s="53"/>
      <c r="H69" s="53"/>
      <c r="I69" s="53"/>
      <c r="J69" s="53"/>
      <c r="K69" s="53"/>
      <c r="L69" s="53"/>
      <c r="M69" s="51">
        <f t="shared" si="1"/>
        <v>34.8</v>
      </c>
    </row>
    <row r="70" spans="1:13" ht="12.75">
      <c r="A70" s="54" t="s">
        <v>114</v>
      </c>
      <c r="B70" s="55" t="s">
        <v>115</v>
      </c>
      <c r="C70" s="53">
        <v>4541.9</v>
      </c>
      <c r="D70" s="53"/>
      <c r="E70" s="53"/>
      <c r="F70" s="50">
        <f t="shared" si="2"/>
        <v>0</v>
      </c>
      <c r="G70" s="53"/>
      <c r="H70" s="53"/>
      <c r="I70" s="53"/>
      <c r="J70" s="53"/>
      <c r="K70" s="53"/>
      <c r="L70" s="53"/>
      <c r="M70" s="51">
        <f t="shared" si="1"/>
        <v>4541.9</v>
      </c>
    </row>
    <row r="71" spans="1:13" ht="25.5">
      <c r="A71" s="54" t="s">
        <v>116</v>
      </c>
      <c r="B71" s="55" t="s">
        <v>117</v>
      </c>
      <c r="C71" s="53">
        <v>1265</v>
      </c>
      <c r="D71" s="53"/>
      <c r="E71" s="53"/>
      <c r="F71" s="50">
        <f t="shared" si="2"/>
        <v>0</v>
      </c>
      <c r="G71" s="53"/>
      <c r="H71" s="53"/>
      <c r="I71" s="53"/>
      <c r="J71" s="53"/>
      <c r="K71" s="53"/>
      <c r="L71" s="53"/>
      <c r="M71" s="51">
        <f t="shared" si="1"/>
        <v>1265</v>
      </c>
    </row>
    <row r="72" spans="1:13" ht="38.25">
      <c r="A72" s="54" t="s">
        <v>118</v>
      </c>
      <c r="B72" s="55" t="s">
        <v>131</v>
      </c>
      <c r="C72" s="53">
        <v>440.75</v>
      </c>
      <c r="D72" s="53"/>
      <c r="E72" s="53"/>
      <c r="F72" s="50">
        <f t="shared" si="2"/>
        <v>0</v>
      </c>
      <c r="G72" s="53"/>
      <c r="H72" s="53"/>
      <c r="I72" s="53"/>
      <c r="J72" s="53"/>
      <c r="K72" s="53"/>
      <c r="L72" s="53"/>
      <c r="M72" s="51">
        <f t="shared" si="1"/>
        <v>440.75</v>
      </c>
    </row>
    <row r="73" spans="1:13" ht="12.75">
      <c r="A73" s="54" t="s">
        <v>132</v>
      </c>
      <c r="B73" s="55" t="s">
        <v>133</v>
      </c>
      <c r="C73" s="53">
        <v>9</v>
      </c>
      <c r="D73" s="53"/>
      <c r="E73" s="53"/>
      <c r="F73" s="50">
        <f t="shared" si="2"/>
        <v>0</v>
      </c>
      <c r="G73" s="53"/>
      <c r="H73" s="53"/>
      <c r="I73" s="53"/>
      <c r="J73" s="53"/>
      <c r="K73" s="53"/>
      <c r="L73" s="53"/>
      <c r="M73" s="51">
        <f t="shared" si="1"/>
        <v>9</v>
      </c>
    </row>
    <row r="74" spans="1:13" ht="25.5">
      <c r="A74" s="54" t="s">
        <v>136</v>
      </c>
      <c r="B74" s="55" t="s">
        <v>137</v>
      </c>
      <c r="C74" s="53">
        <v>684.008</v>
      </c>
      <c r="D74" s="53"/>
      <c r="E74" s="53"/>
      <c r="F74" s="50">
        <f t="shared" si="2"/>
        <v>0</v>
      </c>
      <c r="G74" s="53"/>
      <c r="H74" s="53"/>
      <c r="I74" s="53"/>
      <c r="J74" s="53"/>
      <c r="K74" s="53"/>
      <c r="L74" s="53"/>
      <c r="M74" s="51">
        <f t="shared" si="1"/>
        <v>684.008</v>
      </c>
    </row>
    <row r="75" spans="1:13" ht="25.5">
      <c r="A75" s="54" t="s">
        <v>138</v>
      </c>
      <c r="B75" s="55" t="s">
        <v>139</v>
      </c>
      <c r="C75" s="53">
        <v>53.5</v>
      </c>
      <c r="D75" s="53"/>
      <c r="E75" s="53"/>
      <c r="F75" s="50">
        <f t="shared" si="2"/>
        <v>0</v>
      </c>
      <c r="G75" s="53"/>
      <c r="H75" s="53"/>
      <c r="I75" s="53"/>
      <c r="J75" s="53"/>
      <c r="K75" s="53"/>
      <c r="L75" s="53"/>
      <c r="M75" s="51">
        <f t="shared" si="1"/>
        <v>53.5</v>
      </c>
    </row>
    <row r="76" spans="1:13" ht="25.5">
      <c r="A76" s="54" t="s">
        <v>140</v>
      </c>
      <c r="B76" s="55" t="s">
        <v>141</v>
      </c>
      <c r="C76" s="53">
        <f>293.5+851.5</f>
        <v>1145</v>
      </c>
      <c r="D76" s="53">
        <f>195.628+602.175</f>
        <v>797.8029999999999</v>
      </c>
      <c r="E76" s="53">
        <f>11.112+3.5</f>
        <v>14.612</v>
      </c>
      <c r="F76" s="50">
        <f t="shared" si="2"/>
        <v>0</v>
      </c>
      <c r="G76" s="53"/>
      <c r="H76" s="53"/>
      <c r="I76" s="53"/>
      <c r="J76" s="53"/>
      <c r="K76" s="53"/>
      <c r="L76" s="53"/>
      <c r="M76" s="51">
        <f t="shared" si="1"/>
        <v>1145</v>
      </c>
    </row>
    <row r="77" spans="1:13" ht="25.5">
      <c r="A77" s="54" t="s">
        <v>142</v>
      </c>
      <c r="B77" s="55" t="s">
        <v>143</v>
      </c>
      <c r="C77" s="53">
        <v>15</v>
      </c>
      <c r="D77" s="53"/>
      <c r="E77" s="53"/>
      <c r="F77" s="50">
        <f t="shared" si="2"/>
        <v>0</v>
      </c>
      <c r="G77" s="53"/>
      <c r="H77" s="53"/>
      <c r="I77" s="53"/>
      <c r="J77" s="53"/>
      <c r="K77" s="53"/>
      <c r="L77" s="53"/>
      <c r="M77" s="51">
        <f t="shared" si="1"/>
        <v>15</v>
      </c>
    </row>
    <row r="78" spans="1:13" ht="25.5">
      <c r="A78" s="54" t="s">
        <v>144</v>
      </c>
      <c r="B78" s="55" t="s">
        <v>145</v>
      </c>
      <c r="C78" s="53">
        <v>66.4</v>
      </c>
      <c r="D78" s="53"/>
      <c r="E78" s="53"/>
      <c r="F78" s="50">
        <f t="shared" si="2"/>
        <v>0</v>
      </c>
      <c r="G78" s="53"/>
      <c r="H78" s="53"/>
      <c r="I78" s="53"/>
      <c r="J78" s="53"/>
      <c r="K78" s="53"/>
      <c r="L78" s="53"/>
      <c r="M78" s="51">
        <f t="shared" si="1"/>
        <v>66.4</v>
      </c>
    </row>
    <row r="79" spans="1:13" ht="51">
      <c r="A79" s="54" t="s">
        <v>146</v>
      </c>
      <c r="B79" s="55" t="s">
        <v>147</v>
      </c>
      <c r="C79" s="53">
        <v>139.462</v>
      </c>
      <c r="D79" s="53"/>
      <c r="E79" s="53"/>
      <c r="F79" s="50">
        <f t="shared" si="2"/>
        <v>0</v>
      </c>
      <c r="G79" s="53"/>
      <c r="H79" s="53"/>
      <c r="I79" s="53"/>
      <c r="J79" s="53"/>
      <c r="K79" s="53"/>
      <c r="L79" s="53"/>
      <c r="M79" s="51">
        <f t="shared" si="1"/>
        <v>139.462</v>
      </c>
    </row>
    <row r="80" spans="1:13" ht="25.5">
      <c r="A80" s="54" t="s">
        <v>148</v>
      </c>
      <c r="B80" s="55" t="s">
        <v>467</v>
      </c>
      <c r="C80" s="53">
        <v>2096.398</v>
      </c>
      <c r="D80" s="53">
        <v>1530.615</v>
      </c>
      <c r="E80" s="53">
        <v>5.658</v>
      </c>
      <c r="F80" s="50">
        <f t="shared" si="2"/>
        <v>0</v>
      </c>
      <c r="G80" s="53"/>
      <c r="H80" s="53"/>
      <c r="I80" s="53"/>
      <c r="J80" s="53"/>
      <c r="K80" s="53"/>
      <c r="L80" s="53"/>
      <c r="M80" s="51">
        <f t="shared" si="1"/>
        <v>2096.398</v>
      </c>
    </row>
    <row r="81" spans="1:13" ht="51">
      <c r="A81" s="54" t="s">
        <v>149</v>
      </c>
      <c r="B81" s="55" t="s">
        <v>150</v>
      </c>
      <c r="C81" s="53">
        <v>538.8</v>
      </c>
      <c r="D81" s="53"/>
      <c r="E81" s="53"/>
      <c r="F81" s="50">
        <f t="shared" si="2"/>
        <v>0</v>
      </c>
      <c r="G81" s="53"/>
      <c r="H81" s="53"/>
      <c r="I81" s="53"/>
      <c r="J81" s="53"/>
      <c r="K81" s="53"/>
      <c r="L81" s="53"/>
      <c r="M81" s="51">
        <f t="shared" si="1"/>
        <v>538.8</v>
      </c>
    </row>
    <row r="82" spans="1:13" ht="25.5">
      <c r="A82" s="54" t="s">
        <v>151</v>
      </c>
      <c r="B82" s="55" t="s">
        <v>152</v>
      </c>
      <c r="C82" s="53">
        <v>48</v>
      </c>
      <c r="D82" s="53"/>
      <c r="E82" s="53"/>
      <c r="F82" s="50">
        <f t="shared" si="2"/>
        <v>0</v>
      </c>
      <c r="G82" s="53"/>
      <c r="H82" s="53"/>
      <c r="I82" s="53"/>
      <c r="J82" s="53"/>
      <c r="K82" s="53"/>
      <c r="L82" s="53"/>
      <c r="M82" s="51">
        <f t="shared" si="1"/>
        <v>48</v>
      </c>
    </row>
    <row r="83" spans="1:13" ht="25.5">
      <c r="A83" s="54" t="s">
        <v>153</v>
      </c>
      <c r="B83" s="55" t="s">
        <v>154</v>
      </c>
      <c r="C83" s="53">
        <v>11391.2</v>
      </c>
      <c r="D83" s="53"/>
      <c r="E83" s="53"/>
      <c r="F83" s="50">
        <f t="shared" si="2"/>
        <v>0</v>
      </c>
      <c r="G83" s="53"/>
      <c r="H83" s="53"/>
      <c r="I83" s="53"/>
      <c r="J83" s="53"/>
      <c r="K83" s="53"/>
      <c r="L83" s="53"/>
      <c r="M83" s="51">
        <f t="shared" si="1"/>
        <v>11391.2</v>
      </c>
    </row>
    <row r="84" spans="1:13" ht="38.25">
      <c r="A84" s="54" t="s">
        <v>155</v>
      </c>
      <c r="B84" s="55" t="s">
        <v>156</v>
      </c>
      <c r="C84" s="53">
        <v>48.4</v>
      </c>
      <c r="D84" s="53"/>
      <c r="E84" s="53"/>
      <c r="F84" s="50">
        <f>G84+J84</f>
        <v>0</v>
      </c>
      <c r="G84" s="53"/>
      <c r="H84" s="53"/>
      <c r="I84" s="53"/>
      <c r="J84" s="53"/>
      <c r="K84" s="53"/>
      <c r="L84" s="53"/>
      <c r="M84" s="51">
        <f>C84+F84</f>
        <v>48.4</v>
      </c>
    </row>
    <row r="85" spans="1:13" ht="12.75">
      <c r="A85" s="48">
        <v>110000</v>
      </c>
      <c r="B85" s="49" t="s">
        <v>367</v>
      </c>
      <c r="C85" s="50">
        <f>C86+C87+C88+C89+C90</f>
        <v>6674.3460000000005</v>
      </c>
      <c r="D85" s="50">
        <f>D86+D87+D88+D89+D90</f>
        <v>4100.8640000000005</v>
      </c>
      <c r="E85" s="50">
        <f>E86+E87+E88+E89+E90</f>
        <v>328.09299999999996</v>
      </c>
      <c r="F85" s="50">
        <f aca="true" t="shared" si="7" ref="F85:F142">G85+J85</f>
        <v>1132.3</v>
      </c>
      <c r="G85" s="50">
        <f aca="true" t="shared" si="8" ref="G85:L85">G86+G87+G88+G89+G90</f>
        <v>152.3</v>
      </c>
      <c r="H85" s="50">
        <f t="shared" si="8"/>
        <v>100</v>
      </c>
      <c r="I85" s="50">
        <f t="shared" si="8"/>
        <v>0</v>
      </c>
      <c r="J85" s="50">
        <f t="shared" si="8"/>
        <v>980</v>
      </c>
      <c r="K85" s="50">
        <f t="shared" si="8"/>
        <v>980</v>
      </c>
      <c r="L85" s="50">
        <f t="shared" si="8"/>
        <v>980</v>
      </c>
      <c r="M85" s="51">
        <f aca="true" t="shared" si="9" ref="M85:M141">C85+F85</f>
        <v>7806.646000000001</v>
      </c>
    </row>
    <row r="86" spans="1:13" ht="12.75">
      <c r="A86" s="54">
        <v>110201</v>
      </c>
      <c r="B86" s="55" t="s">
        <v>157</v>
      </c>
      <c r="C86" s="53">
        <v>2396.646</v>
      </c>
      <c r="D86" s="53">
        <v>1530.116</v>
      </c>
      <c r="E86" s="53">
        <v>98.148</v>
      </c>
      <c r="F86" s="50">
        <f t="shared" si="7"/>
        <v>368.5</v>
      </c>
      <c r="G86" s="53">
        <v>13.5</v>
      </c>
      <c r="H86" s="53"/>
      <c r="I86" s="53"/>
      <c r="J86" s="53">
        <v>355</v>
      </c>
      <c r="K86" s="53">
        <v>355</v>
      </c>
      <c r="L86" s="53">
        <v>355</v>
      </c>
      <c r="M86" s="51">
        <f t="shared" si="9"/>
        <v>2765.146</v>
      </c>
    </row>
    <row r="87" spans="1:13" ht="12.75">
      <c r="A87" s="54">
        <v>110202</v>
      </c>
      <c r="B87" s="55" t="s">
        <v>158</v>
      </c>
      <c r="C87" s="53">
        <v>366.054</v>
      </c>
      <c r="D87" s="53">
        <v>172.547</v>
      </c>
      <c r="E87" s="53">
        <v>35.372</v>
      </c>
      <c r="F87" s="50">
        <f t="shared" si="7"/>
        <v>230.1</v>
      </c>
      <c r="G87" s="53">
        <v>2.1</v>
      </c>
      <c r="H87" s="53"/>
      <c r="I87" s="53"/>
      <c r="J87" s="53">
        <v>228</v>
      </c>
      <c r="K87" s="53">
        <v>228</v>
      </c>
      <c r="L87" s="53">
        <v>228</v>
      </c>
      <c r="M87" s="51">
        <f t="shared" si="9"/>
        <v>596.154</v>
      </c>
    </row>
    <row r="88" spans="1:13" ht="25.5">
      <c r="A88" s="54">
        <v>110204</v>
      </c>
      <c r="B88" s="55" t="s">
        <v>159</v>
      </c>
      <c r="C88" s="53">
        <v>931.964</v>
      </c>
      <c r="D88" s="53">
        <v>436.483</v>
      </c>
      <c r="E88" s="53">
        <v>46.838</v>
      </c>
      <c r="F88" s="50">
        <f t="shared" si="7"/>
        <v>200.4</v>
      </c>
      <c r="G88" s="53">
        <v>0.4</v>
      </c>
      <c r="H88" s="53"/>
      <c r="I88" s="53"/>
      <c r="J88" s="53">
        <v>200</v>
      </c>
      <c r="K88" s="53">
        <v>200</v>
      </c>
      <c r="L88" s="53">
        <v>200</v>
      </c>
      <c r="M88" s="51">
        <f t="shared" si="9"/>
        <v>1132.364</v>
      </c>
    </row>
    <row r="89" spans="1:13" ht="12.75">
      <c r="A89" s="54">
        <v>110205</v>
      </c>
      <c r="B89" s="55" t="s">
        <v>160</v>
      </c>
      <c r="C89" s="53">
        <v>2556.726</v>
      </c>
      <c r="D89" s="53">
        <v>1710.048</v>
      </c>
      <c r="E89" s="53">
        <v>126.73</v>
      </c>
      <c r="F89" s="50">
        <f t="shared" si="7"/>
        <v>326.3</v>
      </c>
      <c r="G89" s="53">
        <v>136.3</v>
      </c>
      <c r="H89" s="53">
        <v>100</v>
      </c>
      <c r="I89" s="53"/>
      <c r="J89" s="53">
        <v>190</v>
      </c>
      <c r="K89" s="53">
        <v>190</v>
      </c>
      <c r="L89" s="53">
        <v>190</v>
      </c>
      <c r="M89" s="51">
        <f t="shared" si="9"/>
        <v>2883.0260000000003</v>
      </c>
    </row>
    <row r="90" spans="1:13" ht="12.75">
      <c r="A90" s="54">
        <v>110502</v>
      </c>
      <c r="B90" s="55" t="s">
        <v>161</v>
      </c>
      <c r="C90" s="53">
        <v>422.956</v>
      </c>
      <c r="D90" s="53">
        <v>251.67</v>
      </c>
      <c r="E90" s="53">
        <v>21.005</v>
      </c>
      <c r="F90" s="50">
        <f t="shared" si="7"/>
        <v>7</v>
      </c>
      <c r="G90" s="53"/>
      <c r="H90" s="53"/>
      <c r="I90" s="53"/>
      <c r="J90" s="53">
        <v>7</v>
      </c>
      <c r="K90" s="53">
        <v>7</v>
      </c>
      <c r="L90" s="53">
        <v>7</v>
      </c>
      <c r="M90" s="51">
        <f t="shared" si="9"/>
        <v>429.956</v>
      </c>
    </row>
    <row r="91" spans="1:13" ht="12.75">
      <c r="A91" s="54"/>
      <c r="B91" s="55" t="s">
        <v>47</v>
      </c>
      <c r="C91" s="53"/>
      <c r="D91" s="53"/>
      <c r="E91" s="53"/>
      <c r="F91" s="50">
        <f t="shared" si="7"/>
        <v>0</v>
      </c>
      <c r="G91" s="53"/>
      <c r="H91" s="53"/>
      <c r="I91" s="53"/>
      <c r="J91" s="53"/>
      <c r="K91" s="53"/>
      <c r="L91" s="53"/>
      <c r="M91" s="51">
        <f t="shared" si="9"/>
        <v>0</v>
      </c>
    </row>
    <row r="92" spans="1:13" ht="12.75">
      <c r="A92" s="54"/>
      <c r="B92" s="55" t="s">
        <v>163</v>
      </c>
      <c r="C92" s="53">
        <v>422.956</v>
      </c>
      <c r="D92" s="53">
        <v>251.67</v>
      </c>
      <c r="E92" s="53">
        <v>21.005</v>
      </c>
      <c r="F92" s="50">
        <f t="shared" si="7"/>
        <v>7</v>
      </c>
      <c r="G92" s="53"/>
      <c r="H92" s="53"/>
      <c r="I92" s="53"/>
      <c r="J92" s="53">
        <v>7</v>
      </c>
      <c r="K92" s="53">
        <v>7</v>
      </c>
      <c r="L92" s="53">
        <v>7</v>
      </c>
      <c r="M92" s="51">
        <f t="shared" si="9"/>
        <v>429.956</v>
      </c>
    </row>
    <row r="93" spans="1:13" ht="25.5" hidden="1">
      <c r="A93" s="54"/>
      <c r="B93" s="55" t="s">
        <v>164</v>
      </c>
      <c r="C93" s="53"/>
      <c r="D93" s="53"/>
      <c r="E93" s="53"/>
      <c r="F93" s="50">
        <f t="shared" si="7"/>
        <v>0</v>
      </c>
      <c r="G93" s="53"/>
      <c r="H93" s="53"/>
      <c r="I93" s="53"/>
      <c r="J93" s="53"/>
      <c r="K93" s="53"/>
      <c r="L93" s="53"/>
      <c r="M93" s="51">
        <f t="shared" si="9"/>
        <v>0</v>
      </c>
    </row>
    <row r="94" spans="1:13" ht="12.75" hidden="1">
      <c r="A94" s="52">
        <v>120000</v>
      </c>
      <c r="B94" s="41" t="s">
        <v>369</v>
      </c>
      <c r="C94" s="53"/>
      <c r="D94" s="53"/>
      <c r="E94" s="53"/>
      <c r="F94" s="50">
        <f t="shared" si="7"/>
        <v>0</v>
      </c>
      <c r="G94" s="53"/>
      <c r="H94" s="53"/>
      <c r="I94" s="53"/>
      <c r="J94" s="53"/>
      <c r="K94" s="53"/>
      <c r="L94" s="53"/>
      <c r="M94" s="51">
        <f t="shared" si="9"/>
        <v>0</v>
      </c>
    </row>
    <row r="95" spans="1:13" ht="12.75" hidden="1">
      <c r="A95" s="52" t="s">
        <v>368</v>
      </c>
      <c r="B95" s="41" t="s">
        <v>361</v>
      </c>
      <c r="C95" s="53"/>
      <c r="D95" s="53"/>
      <c r="E95" s="53"/>
      <c r="F95" s="50">
        <f t="shared" si="7"/>
        <v>0</v>
      </c>
      <c r="G95" s="53"/>
      <c r="H95" s="53"/>
      <c r="I95" s="53"/>
      <c r="J95" s="53"/>
      <c r="K95" s="53"/>
      <c r="L95" s="53"/>
      <c r="M95" s="51">
        <f t="shared" si="9"/>
        <v>0</v>
      </c>
    </row>
    <row r="96" spans="1:13" ht="12.75">
      <c r="A96" s="48">
        <v>130000</v>
      </c>
      <c r="B96" s="49" t="s">
        <v>370</v>
      </c>
      <c r="C96" s="50">
        <f>C97+C98+C100+C101+C104+C105+C99</f>
        <v>1450.5</v>
      </c>
      <c r="D96" s="50">
        <f>D97+D98+D100+D101+D104+D105+D99</f>
        <v>745.597</v>
      </c>
      <c r="E96" s="50">
        <f>E97+E98+E100+E101+E104+E105+E99</f>
        <v>101.273</v>
      </c>
      <c r="F96" s="50">
        <f t="shared" si="7"/>
        <v>0</v>
      </c>
      <c r="G96" s="50">
        <f aca="true" t="shared" si="10" ref="G96:L96">G97+G98+G100+G101+G104+G105+G99</f>
        <v>0</v>
      </c>
      <c r="H96" s="50">
        <f t="shared" si="10"/>
        <v>0</v>
      </c>
      <c r="I96" s="50">
        <f t="shared" si="10"/>
        <v>0</v>
      </c>
      <c r="J96" s="50">
        <f t="shared" si="10"/>
        <v>0</v>
      </c>
      <c r="K96" s="50">
        <f t="shared" si="10"/>
        <v>0</v>
      </c>
      <c r="L96" s="50">
        <f t="shared" si="10"/>
        <v>0</v>
      </c>
      <c r="M96" s="51">
        <f t="shared" si="9"/>
        <v>1450.5</v>
      </c>
    </row>
    <row r="97" spans="1:13" ht="12.75">
      <c r="A97" s="54">
        <v>130102</v>
      </c>
      <c r="B97" s="55" t="s">
        <v>165</v>
      </c>
      <c r="C97" s="53">
        <v>42.071</v>
      </c>
      <c r="D97" s="53"/>
      <c r="E97" s="53"/>
      <c r="F97" s="50">
        <f t="shared" si="7"/>
        <v>0</v>
      </c>
      <c r="G97" s="53"/>
      <c r="H97" s="53"/>
      <c r="I97" s="53"/>
      <c r="J97" s="53"/>
      <c r="K97" s="53"/>
      <c r="L97" s="53"/>
      <c r="M97" s="51">
        <f t="shared" si="9"/>
        <v>42.071</v>
      </c>
    </row>
    <row r="98" spans="1:13" ht="25.5" hidden="1">
      <c r="A98" s="54">
        <v>130104</v>
      </c>
      <c r="B98" s="55" t="s">
        <v>166</v>
      </c>
      <c r="C98" s="53"/>
      <c r="D98" s="53"/>
      <c r="E98" s="53"/>
      <c r="F98" s="50">
        <f t="shared" si="7"/>
        <v>0</v>
      </c>
      <c r="G98" s="53"/>
      <c r="H98" s="53"/>
      <c r="I98" s="53"/>
      <c r="J98" s="53"/>
      <c r="K98" s="53"/>
      <c r="L98" s="53"/>
      <c r="M98" s="51">
        <f t="shared" si="9"/>
        <v>0</v>
      </c>
    </row>
    <row r="99" spans="1:13" ht="25.5">
      <c r="A99" s="54" t="s">
        <v>480</v>
      </c>
      <c r="B99" s="55" t="s">
        <v>516</v>
      </c>
      <c r="C99" s="53">
        <v>29.929</v>
      </c>
      <c r="D99" s="53"/>
      <c r="E99" s="53"/>
      <c r="F99" s="50">
        <f t="shared" si="7"/>
        <v>0</v>
      </c>
      <c r="G99" s="53"/>
      <c r="H99" s="53"/>
      <c r="I99" s="53"/>
      <c r="J99" s="53"/>
      <c r="K99" s="53"/>
      <c r="L99" s="53"/>
      <c r="M99" s="51">
        <f t="shared" si="9"/>
        <v>29.929</v>
      </c>
    </row>
    <row r="100" spans="1:13" ht="25.5">
      <c r="A100" s="54">
        <v>130107</v>
      </c>
      <c r="B100" s="55" t="s">
        <v>167</v>
      </c>
      <c r="C100" s="53">
        <v>1250.55</v>
      </c>
      <c r="D100" s="53">
        <v>745.597</v>
      </c>
      <c r="E100" s="53">
        <v>101.273</v>
      </c>
      <c r="F100" s="50">
        <f t="shared" si="7"/>
        <v>0</v>
      </c>
      <c r="G100" s="53"/>
      <c r="H100" s="53"/>
      <c r="I100" s="53"/>
      <c r="J100" s="53"/>
      <c r="K100" s="53"/>
      <c r="L100" s="53"/>
      <c r="M100" s="51">
        <f t="shared" si="9"/>
        <v>1250.55</v>
      </c>
    </row>
    <row r="101" spans="1:13" ht="12.75">
      <c r="A101" s="54">
        <v>130112</v>
      </c>
      <c r="B101" s="55" t="s">
        <v>168</v>
      </c>
      <c r="C101" s="53">
        <v>50</v>
      </c>
      <c r="D101" s="53"/>
      <c r="E101" s="53"/>
      <c r="F101" s="50">
        <f t="shared" si="7"/>
        <v>0</v>
      </c>
      <c r="G101" s="53">
        <f aca="true" t="shared" si="11" ref="G101:L101">G103</f>
        <v>0</v>
      </c>
      <c r="H101" s="53">
        <f t="shared" si="11"/>
        <v>0</v>
      </c>
      <c r="I101" s="53">
        <f t="shared" si="11"/>
        <v>0</v>
      </c>
      <c r="J101" s="53">
        <f t="shared" si="11"/>
        <v>0</v>
      </c>
      <c r="K101" s="53">
        <f t="shared" si="11"/>
        <v>0</v>
      </c>
      <c r="L101" s="53">
        <f t="shared" si="11"/>
        <v>0</v>
      </c>
      <c r="M101" s="51">
        <f t="shared" si="9"/>
        <v>50</v>
      </c>
    </row>
    <row r="102" spans="1:13" ht="12.75">
      <c r="A102" s="54"/>
      <c r="B102" s="55" t="s">
        <v>47</v>
      </c>
      <c r="C102" s="53"/>
      <c r="D102" s="53"/>
      <c r="E102" s="53"/>
      <c r="F102" s="50">
        <f t="shared" si="7"/>
        <v>0</v>
      </c>
      <c r="G102" s="53"/>
      <c r="H102" s="53"/>
      <c r="I102" s="53"/>
      <c r="J102" s="53"/>
      <c r="K102" s="53"/>
      <c r="L102" s="53"/>
      <c r="M102" s="51">
        <f t="shared" si="9"/>
        <v>0</v>
      </c>
    </row>
    <row r="103" spans="1:13" ht="25.5">
      <c r="A103" s="54"/>
      <c r="B103" s="55" t="s">
        <v>169</v>
      </c>
      <c r="C103" s="53">
        <v>50</v>
      </c>
      <c r="D103" s="53"/>
      <c r="E103" s="53"/>
      <c r="F103" s="50">
        <f t="shared" si="7"/>
        <v>0</v>
      </c>
      <c r="G103" s="53"/>
      <c r="H103" s="53"/>
      <c r="I103" s="53"/>
      <c r="J103" s="53"/>
      <c r="K103" s="53"/>
      <c r="L103" s="53"/>
      <c r="M103" s="51">
        <f t="shared" si="9"/>
        <v>50</v>
      </c>
    </row>
    <row r="104" spans="1:13" ht="38.25">
      <c r="A104" s="54">
        <v>130201</v>
      </c>
      <c r="B104" s="55" t="s">
        <v>170</v>
      </c>
      <c r="C104" s="53">
        <v>25</v>
      </c>
      <c r="D104" s="53"/>
      <c r="E104" s="53"/>
      <c r="F104" s="50">
        <f t="shared" si="7"/>
        <v>0</v>
      </c>
      <c r="G104" s="53"/>
      <c r="H104" s="53"/>
      <c r="I104" s="53"/>
      <c r="J104" s="53"/>
      <c r="K104" s="53"/>
      <c r="L104" s="53"/>
      <c r="M104" s="51">
        <f t="shared" si="9"/>
        <v>25</v>
      </c>
    </row>
    <row r="105" spans="1:13" ht="25.5">
      <c r="A105" s="54">
        <v>130204</v>
      </c>
      <c r="B105" s="55" t="s">
        <v>171</v>
      </c>
      <c r="C105" s="53">
        <v>52.95</v>
      </c>
      <c r="D105" s="53"/>
      <c r="E105" s="53"/>
      <c r="F105" s="50">
        <f t="shared" si="7"/>
        <v>0</v>
      </c>
      <c r="G105" s="53"/>
      <c r="H105" s="53"/>
      <c r="I105" s="53"/>
      <c r="J105" s="53"/>
      <c r="K105" s="53"/>
      <c r="L105" s="53"/>
      <c r="M105" s="51">
        <f t="shared" si="9"/>
        <v>52.95</v>
      </c>
    </row>
    <row r="106" spans="1:13" ht="12.75" hidden="1">
      <c r="A106" s="52"/>
      <c r="B106" s="41"/>
      <c r="C106" s="53"/>
      <c r="D106" s="53"/>
      <c r="E106" s="53"/>
      <c r="F106" s="50">
        <f t="shared" si="7"/>
        <v>0</v>
      </c>
      <c r="G106" s="53"/>
      <c r="H106" s="53"/>
      <c r="I106" s="53"/>
      <c r="J106" s="53"/>
      <c r="K106" s="53"/>
      <c r="L106" s="53"/>
      <c r="M106" s="51">
        <f t="shared" si="9"/>
        <v>0</v>
      </c>
    </row>
    <row r="107" spans="1:13" ht="12.75" hidden="1">
      <c r="A107" s="52"/>
      <c r="B107" s="41"/>
      <c r="C107" s="53"/>
      <c r="D107" s="53"/>
      <c r="E107" s="53"/>
      <c r="F107" s="50">
        <f t="shared" si="7"/>
        <v>0</v>
      </c>
      <c r="G107" s="53"/>
      <c r="H107" s="53"/>
      <c r="I107" s="53"/>
      <c r="J107" s="53"/>
      <c r="K107" s="53"/>
      <c r="L107" s="53"/>
      <c r="M107" s="51">
        <f t="shared" si="9"/>
        <v>0</v>
      </c>
    </row>
    <row r="108" spans="1:13" ht="12.75" hidden="1">
      <c r="A108" s="52"/>
      <c r="B108" s="41"/>
      <c r="C108" s="53"/>
      <c r="D108" s="53"/>
      <c r="E108" s="53"/>
      <c r="F108" s="50">
        <f t="shared" si="7"/>
        <v>0</v>
      </c>
      <c r="G108" s="53"/>
      <c r="H108" s="53"/>
      <c r="I108" s="53"/>
      <c r="J108" s="53"/>
      <c r="K108" s="53"/>
      <c r="L108" s="53"/>
      <c r="M108" s="51">
        <f t="shared" si="9"/>
        <v>0</v>
      </c>
    </row>
    <row r="109" spans="1:13" ht="12.75" hidden="1">
      <c r="A109" s="52" t="s">
        <v>358</v>
      </c>
      <c r="B109" s="41" t="s">
        <v>358</v>
      </c>
      <c r="C109" s="53"/>
      <c r="D109" s="53"/>
      <c r="E109" s="53"/>
      <c r="F109" s="50">
        <f t="shared" si="7"/>
        <v>0</v>
      </c>
      <c r="G109" s="53"/>
      <c r="H109" s="53"/>
      <c r="I109" s="53"/>
      <c r="J109" s="53"/>
      <c r="K109" s="53"/>
      <c r="L109" s="53"/>
      <c r="M109" s="51">
        <f t="shared" si="9"/>
        <v>0</v>
      </c>
    </row>
    <row r="110" spans="1:13" ht="12.75" hidden="1">
      <c r="A110" s="72">
        <v>150000</v>
      </c>
      <c r="B110" s="49" t="s">
        <v>371</v>
      </c>
      <c r="C110" s="50">
        <f>C111</f>
        <v>0</v>
      </c>
      <c r="D110" s="50">
        <f>D111</f>
        <v>0</v>
      </c>
      <c r="E110" s="50">
        <f>E111</f>
        <v>0</v>
      </c>
      <c r="F110" s="50">
        <f t="shared" si="7"/>
        <v>0</v>
      </c>
      <c r="G110" s="50">
        <f aca="true" t="shared" si="12" ref="G110:L110">G111</f>
        <v>0</v>
      </c>
      <c r="H110" s="50">
        <f t="shared" si="12"/>
        <v>0</v>
      </c>
      <c r="I110" s="50">
        <f t="shared" si="12"/>
        <v>0</v>
      </c>
      <c r="J110" s="50">
        <f t="shared" si="12"/>
        <v>0</v>
      </c>
      <c r="K110" s="50">
        <f t="shared" si="12"/>
        <v>0</v>
      </c>
      <c r="L110" s="50">
        <f t="shared" si="12"/>
        <v>0</v>
      </c>
      <c r="M110" s="51">
        <f t="shared" si="9"/>
        <v>0</v>
      </c>
    </row>
    <row r="111" spans="1:13" ht="12.75" hidden="1">
      <c r="A111" s="52"/>
      <c r="B111" s="41"/>
      <c r="C111" s="53"/>
      <c r="D111" s="53"/>
      <c r="E111" s="53"/>
      <c r="F111" s="50">
        <f t="shared" si="7"/>
        <v>0</v>
      </c>
      <c r="G111" s="53"/>
      <c r="H111" s="53"/>
      <c r="I111" s="53"/>
      <c r="J111" s="53"/>
      <c r="K111" s="53"/>
      <c r="L111" s="53"/>
      <c r="M111" s="51">
        <f t="shared" si="9"/>
        <v>0</v>
      </c>
    </row>
    <row r="112" spans="1:13" ht="25.5">
      <c r="A112" s="72">
        <v>160000</v>
      </c>
      <c r="B112" s="62" t="s">
        <v>172</v>
      </c>
      <c r="C112" s="50">
        <f>C113</f>
        <v>0</v>
      </c>
      <c r="D112" s="50">
        <f>D113</f>
        <v>0</v>
      </c>
      <c r="E112" s="50">
        <f>E113</f>
        <v>0</v>
      </c>
      <c r="F112" s="50">
        <f t="shared" si="7"/>
        <v>30</v>
      </c>
      <c r="G112" s="50">
        <f aca="true" t="shared" si="13" ref="G112:L112">G113</f>
        <v>30</v>
      </c>
      <c r="H112" s="50">
        <f t="shared" si="13"/>
        <v>0</v>
      </c>
      <c r="I112" s="50">
        <f t="shared" si="13"/>
        <v>0</v>
      </c>
      <c r="J112" s="50">
        <f t="shared" si="13"/>
        <v>0</v>
      </c>
      <c r="K112" s="50">
        <f t="shared" si="13"/>
        <v>0</v>
      </c>
      <c r="L112" s="50">
        <f t="shared" si="13"/>
        <v>0</v>
      </c>
      <c r="M112" s="51">
        <f t="shared" si="9"/>
        <v>30</v>
      </c>
    </row>
    <row r="113" spans="1:13" ht="25.5">
      <c r="A113" s="54">
        <v>160903</v>
      </c>
      <c r="B113" s="55" t="s">
        <v>173</v>
      </c>
      <c r="C113" s="53"/>
      <c r="D113" s="53"/>
      <c r="E113" s="53"/>
      <c r="F113" s="50">
        <f t="shared" si="7"/>
        <v>30</v>
      </c>
      <c r="G113" s="53">
        <v>30</v>
      </c>
      <c r="H113" s="53"/>
      <c r="I113" s="53"/>
      <c r="J113" s="53"/>
      <c r="K113" s="53"/>
      <c r="L113" s="53"/>
      <c r="M113" s="51">
        <f t="shared" si="9"/>
        <v>30</v>
      </c>
    </row>
    <row r="114" spans="1:13" ht="25.5">
      <c r="A114" s="72">
        <v>170000</v>
      </c>
      <c r="B114" s="62" t="s">
        <v>174</v>
      </c>
      <c r="C114" s="50">
        <f>C116+C117</f>
        <v>1391.1</v>
      </c>
      <c r="D114" s="50">
        <f>D116+D117</f>
        <v>0</v>
      </c>
      <c r="E114" s="50">
        <f>E116+E117</f>
        <v>0</v>
      </c>
      <c r="F114" s="50">
        <f t="shared" si="7"/>
        <v>0</v>
      </c>
      <c r="G114" s="50">
        <f aca="true" t="shared" si="14" ref="G114:L114">G116+G117</f>
        <v>0</v>
      </c>
      <c r="H114" s="50">
        <f t="shared" si="14"/>
        <v>0</v>
      </c>
      <c r="I114" s="50">
        <f t="shared" si="14"/>
        <v>0</v>
      </c>
      <c r="J114" s="50">
        <f t="shared" si="14"/>
        <v>0</v>
      </c>
      <c r="K114" s="50">
        <f t="shared" si="14"/>
        <v>0</v>
      </c>
      <c r="L114" s="50">
        <f t="shared" si="14"/>
        <v>0</v>
      </c>
      <c r="M114" s="51">
        <f t="shared" si="9"/>
        <v>1391.1</v>
      </c>
    </row>
    <row r="115" spans="1:13" ht="25.5">
      <c r="A115" s="72"/>
      <c r="B115" s="49" t="s">
        <v>40</v>
      </c>
      <c r="C115" s="50">
        <f>C116+C117</f>
        <v>1391.1</v>
      </c>
      <c r="D115" s="50">
        <f aca="true" t="shared" si="15" ref="D115:L115">D116+D117</f>
        <v>0</v>
      </c>
      <c r="E115" s="50">
        <f t="shared" si="15"/>
        <v>0</v>
      </c>
      <c r="F115" s="50">
        <f t="shared" si="7"/>
        <v>0</v>
      </c>
      <c r="G115" s="50">
        <f t="shared" si="15"/>
        <v>0</v>
      </c>
      <c r="H115" s="50">
        <f t="shared" si="15"/>
        <v>0</v>
      </c>
      <c r="I115" s="50">
        <f t="shared" si="15"/>
        <v>0</v>
      </c>
      <c r="J115" s="50">
        <f t="shared" si="15"/>
        <v>0</v>
      </c>
      <c r="K115" s="50">
        <f t="shared" si="15"/>
        <v>0</v>
      </c>
      <c r="L115" s="50">
        <f t="shared" si="15"/>
        <v>0</v>
      </c>
      <c r="M115" s="51">
        <f t="shared" si="9"/>
        <v>1391.1</v>
      </c>
    </row>
    <row r="116" spans="1:13" ht="25.5">
      <c r="A116" s="54">
        <v>170102</v>
      </c>
      <c r="B116" s="55" t="s">
        <v>175</v>
      </c>
      <c r="C116" s="53">
        <v>1356.1</v>
      </c>
      <c r="D116" s="50"/>
      <c r="E116" s="50"/>
      <c r="F116" s="50">
        <f t="shared" si="7"/>
        <v>0</v>
      </c>
      <c r="G116" s="50"/>
      <c r="H116" s="50"/>
      <c r="I116" s="50"/>
      <c r="J116" s="50"/>
      <c r="K116" s="50"/>
      <c r="L116" s="50"/>
      <c r="M116" s="51">
        <f t="shared" si="9"/>
        <v>1356.1</v>
      </c>
    </row>
    <row r="117" spans="1:13" ht="25.5">
      <c r="A117" s="54">
        <v>170302</v>
      </c>
      <c r="B117" s="55" t="s">
        <v>176</v>
      </c>
      <c r="C117" s="53">
        <v>35</v>
      </c>
      <c r="D117" s="50"/>
      <c r="E117" s="50"/>
      <c r="F117" s="50">
        <f t="shared" si="7"/>
        <v>0</v>
      </c>
      <c r="G117" s="50"/>
      <c r="H117" s="50"/>
      <c r="I117" s="50"/>
      <c r="J117" s="50"/>
      <c r="K117" s="50"/>
      <c r="L117" s="50"/>
      <c r="M117" s="51">
        <f t="shared" si="9"/>
        <v>35</v>
      </c>
    </row>
    <row r="118" spans="1:13" ht="12.75" hidden="1">
      <c r="A118" s="48">
        <v>180000</v>
      </c>
      <c r="B118" s="62" t="s">
        <v>372</v>
      </c>
      <c r="C118" s="50">
        <f>C119</f>
        <v>0</v>
      </c>
      <c r="D118" s="50">
        <f>D119</f>
        <v>0</v>
      </c>
      <c r="E118" s="50">
        <f>E119</f>
        <v>0</v>
      </c>
      <c r="F118" s="50">
        <f t="shared" si="7"/>
        <v>0</v>
      </c>
      <c r="G118" s="50">
        <f aca="true" t="shared" si="16" ref="G118:L118">G119</f>
        <v>0</v>
      </c>
      <c r="H118" s="50">
        <f t="shared" si="16"/>
        <v>0</v>
      </c>
      <c r="I118" s="50">
        <f t="shared" si="16"/>
        <v>0</v>
      </c>
      <c r="J118" s="50">
        <f t="shared" si="16"/>
        <v>0</v>
      </c>
      <c r="K118" s="50">
        <f t="shared" si="16"/>
        <v>0</v>
      </c>
      <c r="L118" s="50">
        <f t="shared" si="16"/>
        <v>0</v>
      </c>
      <c r="M118" s="51">
        <f t="shared" si="9"/>
        <v>0</v>
      </c>
    </row>
    <row r="119" spans="1:13" ht="12.75" hidden="1">
      <c r="A119" s="52" t="s">
        <v>368</v>
      </c>
      <c r="B119" s="55" t="s">
        <v>373</v>
      </c>
      <c r="C119" s="53"/>
      <c r="D119" s="53"/>
      <c r="E119" s="53"/>
      <c r="F119" s="50">
        <f t="shared" si="7"/>
        <v>0</v>
      </c>
      <c r="G119" s="53"/>
      <c r="H119" s="53"/>
      <c r="I119" s="53"/>
      <c r="J119" s="53"/>
      <c r="K119" s="53"/>
      <c r="L119" s="53"/>
      <c r="M119" s="51">
        <f t="shared" si="9"/>
        <v>0</v>
      </c>
    </row>
    <row r="120" spans="1:13" ht="25.5" hidden="1">
      <c r="A120" s="48">
        <v>200000</v>
      </c>
      <c r="B120" s="62" t="s">
        <v>374</v>
      </c>
      <c r="C120" s="50">
        <f>C121</f>
        <v>0</v>
      </c>
      <c r="D120" s="50">
        <f>D121</f>
        <v>0</v>
      </c>
      <c r="E120" s="50">
        <f>E121</f>
        <v>0</v>
      </c>
      <c r="F120" s="50">
        <f t="shared" si="7"/>
        <v>0</v>
      </c>
      <c r="G120" s="50">
        <f aca="true" t="shared" si="17" ref="G120:L120">G121</f>
        <v>0</v>
      </c>
      <c r="H120" s="50">
        <f t="shared" si="17"/>
        <v>0</v>
      </c>
      <c r="I120" s="50">
        <f t="shared" si="17"/>
        <v>0</v>
      </c>
      <c r="J120" s="50">
        <f t="shared" si="17"/>
        <v>0</v>
      </c>
      <c r="K120" s="50">
        <f t="shared" si="17"/>
        <v>0</v>
      </c>
      <c r="L120" s="50">
        <f t="shared" si="17"/>
        <v>0</v>
      </c>
      <c r="M120" s="51">
        <f t="shared" si="9"/>
        <v>0</v>
      </c>
    </row>
    <row r="121" spans="1:13" ht="12.75" hidden="1">
      <c r="A121" s="52" t="s">
        <v>365</v>
      </c>
      <c r="B121" s="55" t="s">
        <v>366</v>
      </c>
      <c r="C121" s="53"/>
      <c r="D121" s="53"/>
      <c r="E121" s="53"/>
      <c r="F121" s="50">
        <f t="shared" si="7"/>
        <v>0</v>
      </c>
      <c r="G121" s="53"/>
      <c r="H121" s="53"/>
      <c r="I121" s="53"/>
      <c r="J121" s="53"/>
      <c r="K121" s="53"/>
      <c r="L121" s="53"/>
      <c r="M121" s="51">
        <f t="shared" si="9"/>
        <v>0</v>
      </c>
    </row>
    <row r="122" spans="1:13" ht="25.5" hidden="1">
      <c r="A122" s="48">
        <v>210000</v>
      </c>
      <c r="B122" s="62" t="s">
        <v>375</v>
      </c>
      <c r="C122" s="50">
        <f>C123</f>
        <v>0</v>
      </c>
      <c r="D122" s="50">
        <f>D123</f>
        <v>0</v>
      </c>
      <c r="E122" s="50">
        <f>E123</f>
        <v>0</v>
      </c>
      <c r="F122" s="50">
        <f t="shared" si="7"/>
        <v>0</v>
      </c>
      <c r="G122" s="50">
        <f aca="true" t="shared" si="18" ref="G122:L122">G123</f>
        <v>0</v>
      </c>
      <c r="H122" s="50">
        <f t="shared" si="18"/>
        <v>0</v>
      </c>
      <c r="I122" s="50">
        <f t="shared" si="18"/>
        <v>0</v>
      </c>
      <c r="J122" s="50">
        <f t="shared" si="18"/>
        <v>0</v>
      </c>
      <c r="K122" s="50">
        <f t="shared" si="18"/>
        <v>0</v>
      </c>
      <c r="L122" s="50">
        <f t="shared" si="18"/>
        <v>0</v>
      </c>
      <c r="M122" s="51">
        <f t="shared" si="9"/>
        <v>0</v>
      </c>
    </row>
    <row r="123" spans="1:13" ht="12.75" hidden="1">
      <c r="A123" s="52" t="s">
        <v>358</v>
      </c>
      <c r="B123" s="41" t="s">
        <v>358</v>
      </c>
      <c r="C123" s="53"/>
      <c r="D123" s="53"/>
      <c r="E123" s="53"/>
      <c r="F123" s="50">
        <f t="shared" si="7"/>
        <v>0</v>
      </c>
      <c r="G123" s="53"/>
      <c r="H123" s="53"/>
      <c r="I123" s="53"/>
      <c r="J123" s="53"/>
      <c r="K123" s="53"/>
      <c r="L123" s="53"/>
      <c r="M123" s="51">
        <f t="shared" si="9"/>
        <v>0</v>
      </c>
    </row>
    <row r="124" spans="1:13" ht="12.75">
      <c r="A124" s="48">
        <v>240000</v>
      </c>
      <c r="B124" s="49" t="s">
        <v>376</v>
      </c>
      <c r="C124" s="50">
        <f>C125</f>
        <v>0</v>
      </c>
      <c r="D124" s="50">
        <f>D125</f>
        <v>0</v>
      </c>
      <c r="E124" s="50">
        <f>E125</f>
        <v>0</v>
      </c>
      <c r="F124" s="50">
        <f t="shared" si="7"/>
        <v>200</v>
      </c>
      <c r="G124" s="50">
        <f aca="true" t="shared" si="19" ref="G124:L124">G125</f>
        <v>200</v>
      </c>
      <c r="H124" s="50">
        <f t="shared" si="19"/>
        <v>0</v>
      </c>
      <c r="I124" s="50">
        <f t="shared" si="19"/>
        <v>0</v>
      </c>
      <c r="J124" s="50">
        <f t="shared" si="19"/>
        <v>0</v>
      </c>
      <c r="K124" s="50">
        <f t="shared" si="19"/>
        <v>0</v>
      </c>
      <c r="L124" s="50">
        <f t="shared" si="19"/>
        <v>0</v>
      </c>
      <c r="M124" s="51">
        <f t="shared" si="9"/>
        <v>200</v>
      </c>
    </row>
    <row r="125" spans="1:13" ht="38.25">
      <c r="A125" s="52">
        <v>240900</v>
      </c>
      <c r="B125" s="41" t="s">
        <v>177</v>
      </c>
      <c r="C125" s="63"/>
      <c r="D125" s="63"/>
      <c r="E125" s="63"/>
      <c r="F125" s="50">
        <f t="shared" si="7"/>
        <v>200</v>
      </c>
      <c r="G125" s="53">
        <v>200</v>
      </c>
      <c r="H125" s="63"/>
      <c r="I125" s="63"/>
      <c r="J125" s="63"/>
      <c r="K125" s="63"/>
      <c r="L125" s="63"/>
      <c r="M125" s="51">
        <f t="shared" si="9"/>
        <v>200</v>
      </c>
    </row>
    <row r="126" spans="1:13" ht="12.75">
      <c r="A126" s="48">
        <v>250000</v>
      </c>
      <c r="B126" s="49" t="s">
        <v>377</v>
      </c>
      <c r="C126" s="50">
        <f>C128+C127</f>
        <v>474.6</v>
      </c>
      <c r="D126" s="50">
        <f aca="true" t="shared" si="20" ref="D126:L126">D128+D127</f>
        <v>0</v>
      </c>
      <c r="E126" s="50">
        <f t="shared" si="20"/>
        <v>0</v>
      </c>
      <c r="F126" s="50">
        <f t="shared" si="7"/>
        <v>0</v>
      </c>
      <c r="G126" s="50">
        <f t="shared" si="20"/>
        <v>0</v>
      </c>
      <c r="H126" s="50">
        <f t="shared" si="20"/>
        <v>0</v>
      </c>
      <c r="I126" s="50">
        <f t="shared" si="20"/>
        <v>0</v>
      </c>
      <c r="J126" s="50">
        <f t="shared" si="20"/>
        <v>0</v>
      </c>
      <c r="K126" s="50">
        <f t="shared" si="20"/>
        <v>0</v>
      </c>
      <c r="L126" s="50">
        <f t="shared" si="20"/>
        <v>0</v>
      </c>
      <c r="M126" s="51">
        <f t="shared" si="9"/>
        <v>474.6</v>
      </c>
    </row>
    <row r="127" spans="1:13" ht="12.75">
      <c r="A127" s="54">
        <v>250102</v>
      </c>
      <c r="B127" s="55" t="s">
        <v>178</v>
      </c>
      <c r="C127" s="53">
        <v>60</v>
      </c>
      <c r="D127" s="53"/>
      <c r="E127" s="53"/>
      <c r="F127" s="50">
        <f t="shared" si="7"/>
        <v>0</v>
      </c>
      <c r="G127" s="53"/>
      <c r="H127" s="53"/>
      <c r="I127" s="53"/>
      <c r="J127" s="53"/>
      <c r="K127" s="53"/>
      <c r="L127" s="53"/>
      <c r="M127" s="51">
        <f t="shared" si="9"/>
        <v>60</v>
      </c>
    </row>
    <row r="128" spans="1:13" ht="12.75">
      <c r="A128" s="54">
        <v>250404</v>
      </c>
      <c r="B128" s="55" t="s">
        <v>179</v>
      </c>
      <c r="C128" s="53">
        <f>C130+C131+C133+C136</f>
        <v>414.6</v>
      </c>
      <c r="D128" s="53">
        <f>D131+D138</f>
        <v>0</v>
      </c>
      <c r="E128" s="53">
        <f>E131+E138</f>
        <v>0</v>
      </c>
      <c r="F128" s="50">
        <f t="shared" si="7"/>
        <v>0</v>
      </c>
      <c r="G128" s="53">
        <f aca="true" t="shared" si="21" ref="G128:L128">G131</f>
        <v>0</v>
      </c>
      <c r="H128" s="53">
        <f t="shared" si="21"/>
        <v>0</v>
      </c>
      <c r="I128" s="53">
        <f t="shared" si="21"/>
        <v>0</v>
      </c>
      <c r="J128" s="53">
        <f t="shared" si="21"/>
        <v>0</v>
      </c>
      <c r="K128" s="53">
        <f t="shared" si="21"/>
        <v>0</v>
      </c>
      <c r="L128" s="53">
        <f t="shared" si="21"/>
        <v>0</v>
      </c>
      <c r="M128" s="51">
        <f t="shared" si="9"/>
        <v>414.6</v>
      </c>
    </row>
    <row r="129" spans="1:13" ht="12.75">
      <c r="A129" s="54"/>
      <c r="B129" s="55" t="s">
        <v>47</v>
      </c>
      <c r="C129" s="53"/>
      <c r="D129" s="53"/>
      <c r="E129" s="53"/>
      <c r="F129" s="50">
        <f t="shared" si="7"/>
        <v>0</v>
      </c>
      <c r="G129" s="53"/>
      <c r="H129" s="53"/>
      <c r="I129" s="53"/>
      <c r="J129" s="53"/>
      <c r="K129" s="53"/>
      <c r="L129" s="53"/>
      <c r="M129" s="51">
        <f t="shared" si="9"/>
        <v>0</v>
      </c>
    </row>
    <row r="130" spans="1:13" ht="25.5">
      <c r="A130" s="54"/>
      <c r="B130" s="55" t="s">
        <v>180</v>
      </c>
      <c r="C130" s="53">
        <v>205.6</v>
      </c>
      <c r="D130" s="53"/>
      <c r="E130" s="53"/>
      <c r="F130" s="50">
        <f t="shared" si="7"/>
        <v>0</v>
      </c>
      <c r="G130" s="53"/>
      <c r="H130" s="53"/>
      <c r="I130" s="53"/>
      <c r="J130" s="53"/>
      <c r="K130" s="53"/>
      <c r="L130" s="53"/>
      <c r="M130" s="51">
        <f t="shared" si="9"/>
        <v>205.6</v>
      </c>
    </row>
    <row r="131" spans="1:13" ht="38.25">
      <c r="A131" s="54"/>
      <c r="B131" s="55" t="s">
        <v>181</v>
      </c>
      <c r="C131" s="53">
        <v>14</v>
      </c>
      <c r="D131" s="53"/>
      <c r="E131" s="53"/>
      <c r="F131" s="50">
        <f t="shared" si="7"/>
        <v>0</v>
      </c>
      <c r="G131" s="53"/>
      <c r="H131" s="53"/>
      <c r="I131" s="53"/>
      <c r="J131" s="53"/>
      <c r="K131" s="53"/>
      <c r="L131" s="53"/>
      <c r="M131" s="51">
        <f t="shared" si="9"/>
        <v>14</v>
      </c>
    </row>
    <row r="132" spans="1:13" ht="51" hidden="1">
      <c r="A132" s="52"/>
      <c r="B132" s="55" t="s">
        <v>188</v>
      </c>
      <c r="C132" s="53"/>
      <c r="D132" s="53"/>
      <c r="E132" s="53"/>
      <c r="F132" s="50">
        <f t="shared" si="7"/>
        <v>0</v>
      </c>
      <c r="G132" s="53"/>
      <c r="H132" s="53"/>
      <c r="I132" s="53"/>
      <c r="J132" s="53"/>
      <c r="K132" s="53"/>
      <c r="L132" s="53"/>
      <c r="M132" s="51">
        <f t="shared" si="9"/>
        <v>0</v>
      </c>
    </row>
    <row r="133" spans="1:13" ht="38.25">
      <c r="A133" s="52"/>
      <c r="B133" s="64" t="s">
        <v>5</v>
      </c>
      <c r="C133" s="53">
        <v>40</v>
      </c>
      <c r="D133" s="53"/>
      <c r="E133" s="53"/>
      <c r="F133" s="50">
        <f t="shared" si="7"/>
        <v>0</v>
      </c>
      <c r="G133" s="53"/>
      <c r="H133" s="53"/>
      <c r="I133" s="53"/>
      <c r="J133" s="53"/>
      <c r="K133" s="53"/>
      <c r="L133" s="53"/>
      <c r="M133" s="51">
        <f t="shared" si="9"/>
        <v>40</v>
      </c>
    </row>
    <row r="134" spans="1:13" ht="25.5" hidden="1">
      <c r="A134" s="52"/>
      <c r="B134" s="65" t="s">
        <v>190</v>
      </c>
      <c r="C134" s="53"/>
      <c r="D134" s="53"/>
      <c r="E134" s="53"/>
      <c r="F134" s="50">
        <f t="shared" si="7"/>
        <v>0</v>
      </c>
      <c r="G134" s="53"/>
      <c r="H134" s="53"/>
      <c r="I134" s="53"/>
      <c r="J134" s="53"/>
      <c r="K134" s="53"/>
      <c r="L134" s="53"/>
      <c r="M134" s="51">
        <f t="shared" si="9"/>
        <v>0</v>
      </c>
    </row>
    <row r="135" spans="1:13" ht="38.25" hidden="1">
      <c r="A135" s="52"/>
      <c r="B135" s="55" t="s">
        <v>181</v>
      </c>
      <c r="C135" s="53"/>
      <c r="D135" s="53"/>
      <c r="E135" s="53"/>
      <c r="F135" s="50">
        <f t="shared" si="7"/>
        <v>0</v>
      </c>
      <c r="G135" s="53"/>
      <c r="H135" s="53"/>
      <c r="I135" s="53"/>
      <c r="J135" s="53"/>
      <c r="K135" s="53"/>
      <c r="L135" s="53"/>
      <c r="M135" s="51">
        <f t="shared" si="9"/>
        <v>0</v>
      </c>
    </row>
    <row r="136" spans="1:13" ht="12.75">
      <c r="A136" s="52"/>
      <c r="B136" s="55" t="s">
        <v>198</v>
      </c>
      <c r="C136" s="53">
        <v>155</v>
      </c>
      <c r="D136" s="53"/>
      <c r="E136" s="53"/>
      <c r="F136" s="50">
        <f t="shared" si="7"/>
        <v>0</v>
      </c>
      <c r="G136" s="53"/>
      <c r="H136" s="53"/>
      <c r="I136" s="53"/>
      <c r="J136" s="53"/>
      <c r="K136" s="53"/>
      <c r="L136" s="53"/>
      <c r="M136" s="51">
        <f t="shared" si="9"/>
        <v>155</v>
      </c>
    </row>
    <row r="137" spans="1:13" ht="12.75" hidden="1">
      <c r="A137" s="52"/>
      <c r="B137" s="41"/>
      <c r="C137" s="53"/>
      <c r="D137" s="53"/>
      <c r="E137" s="53"/>
      <c r="F137" s="50">
        <f t="shared" si="7"/>
        <v>0</v>
      </c>
      <c r="G137" s="53"/>
      <c r="H137" s="53"/>
      <c r="I137" s="53"/>
      <c r="J137" s="53"/>
      <c r="K137" s="53"/>
      <c r="L137" s="53"/>
      <c r="M137" s="51">
        <f t="shared" si="9"/>
        <v>0</v>
      </c>
    </row>
    <row r="138" spans="1:13" ht="12.75" hidden="1">
      <c r="A138" s="52"/>
      <c r="B138" s="65"/>
      <c r="C138" s="53"/>
      <c r="D138" s="53"/>
      <c r="E138" s="53"/>
      <c r="F138" s="50">
        <f t="shared" si="7"/>
        <v>0</v>
      </c>
      <c r="G138" s="53"/>
      <c r="H138" s="53"/>
      <c r="I138" s="53"/>
      <c r="J138" s="53"/>
      <c r="K138" s="53"/>
      <c r="L138" s="53"/>
      <c r="M138" s="51">
        <f t="shared" si="9"/>
        <v>0</v>
      </c>
    </row>
    <row r="139" spans="1:13" ht="12.75">
      <c r="A139" s="48"/>
      <c r="B139" s="49" t="s">
        <v>378</v>
      </c>
      <c r="C139" s="50">
        <f>C16+C20+C44+C47+C85+C96+C114+C126+C124+C112+C110+C118+C120+C122</f>
        <v>192523.72799999997</v>
      </c>
      <c r="D139" s="50">
        <f>D16+D20+D44+D47+D85+D96+D114+D126+D124+D112+D110+D118+D120+D122</f>
        <v>50286.72600000001</v>
      </c>
      <c r="E139" s="50">
        <f>E16+E20+E44+E47+E85+E96+E114+E126+E124+E112+E110+E118+E120+E122</f>
        <v>8777.241</v>
      </c>
      <c r="F139" s="50">
        <f t="shared" si="7"/>
        <v>1846.42</v>
      </c>
      <c r="G139" s="50">
        <f aca="true" t="shared" si="22" ref="G139:L139">G16+G20+G44+G47+G85+G96+G114+G126+G124+G112+G110+G118+G120+G122</f>
        <v>676.931</v>
      </c>
      <c r="H139" s="50">
        <f t="shared" si="22"/>
        <v>275.628</v>
      </c>
      <c r="I139" s="50">
        <f t="shared" si="22"/>
        <v>0</v>
      </c>
      <c r="J139" s="50">
        <f t="shared" si="22"/>
        <v>1169.489</v>
      </c>
      <c r="K139" s="50">
        <f t="shared" si="22"/>
        <v>1169.489</v>
      </c>
      <c r="L139" s="50">
        <f t="shared" si="22"/>
        <v>1169.489</v>
      </c>
      <c r="M139" s="51">
        <f t="shared" si="9"/>
        <v>194370.148</v>
      </c>
    </row>
    <row r="140" spans="1:13" ht="12.75">
      <c r="A140" s="48"/>
      <c r="B140" s="49" t="s">
        <v>379</v>
      </c>
      <c r="C140" s="50">
        <f>C141+C142+C144+C145</f>
        <v>10274.813</v>
      </c>
      <c r="D140" s="50">
        <f>D141+D142+D144+D145</f>
        <v>0</v>
      </c>
      <c r="E140" s="50">
        <f>E141+E142+E144+E145</f>
        <v>0</v>
      </c>
      <c r="F140" s="50">
        <v>2390.9</v>
      </c>
      <c r="G140" s="50">
        <f aca="true" t="shared" si="23" ref="G140:L140">G141+G142+G144+G145</f>
        <v>0</v>
      </c>
      <c r="H140" s="50">
        <f t="shared" si="23"/>
        <v>0</v>
      </c>
      <c r="I140" s="50">
        <f t="shared" si="23"/>
        <v>0</v>
      </c>
      <c r="J140" s="50">
        <f t="shared" si="23"/>
        <v>0</v>
      </c>
      <c r="K140" s="50">
        <f t="shared" si="23"/>
        <v>0</v>
      </c>
      <c r="L140" s="50">
        <f t="shared" si="23"/>
        <v>0</v>
      </c>
      <c r="M140" s="51">
        <f t="shared" si="9"/>
        <v>12665.713</v>
      </c>
    </row>
    <row r="141" spans="1:13" ht="38.25">
      <c r="A141" s="75">
        <v>250311</v>
      </c>
      <c r="B141" s="40" t="s">
        <v>199</v>
      </c>
      <c r="C141" s="53">
        <v>9396.346</v>
      </c>
      <c r="D141" s="53"/>
      <c r="E141" s="53"/>
      <c r="F141" s="50">
        <f t="shared" si="7"/>
        <v>0</v>
      </c>
      <c r="G141" s="53"/>
      <c r="H141" s="53"/>
      <c r="I141" s="53"/>
      <c r="J141" s="53"/>
      <c r="K141" s="53"/>
      <c r="L141" s="53"/>
      <c r="M141" s="51">
        <f t="shared" si="9"/>
        <v>9396.346</v>
      </c>
    </row>
    <row r="142" spans="1:13" ht="25.5">
      <c r="A142" s="75">
        <v>250313</v>
      </c>
      <c r="B142" s="41" t="s">
        <v>21</v>
      </c>
      <c r="C142" s="53">
        <v>504.7</v>
      </c>
      <c r="D142" s="53"/>
      <c r="E142" s="53"/>
      <c r="F142" s="50">
        <f t="shared" si="7"/>
        <v>0</v>
      </c>
      <c r="G142" s="53"/>
      <c r="H142" s="53"/>
      <c r="I142" s="53"/>
      <c r="J142" s="53"/>
      <c r="K142" s="53"/>
      <c r="L142" s="53"/>
      <c r="M142" s="51">
        <f>C142+F142</f>
        <v>504.7</v>
      </c>
    </row>
    <row r="143" spans="1:13" ht="12.75">
      <c r="A143" s="52"/>
      <c r="B143" s="41" t="s">
        <v>200</v>
      </c>
      <c r="C143" s="53"/>
      <c r="D143" s="53"/>
      <c r="E143" s="53"/>
      <c r="F143" s="50">
        <f>G143+J143</f>
        <v>0</v>
      </c>
      <c r="G143" s="53"/>
      <c r="H143" s="53"/>
      <c r="I143" s="53"/>
      <c r="J143" s="53"/>
      <c r="K143" s="53"/>
      <c r="L143" s="53"/>
      <c r="M143" s="51">
        <f>C143+F143</f>
        <v>0</v>
      </c>
    </row>
    <row r="144" spans="1:13" ht="25.5">
      <c r="A144" s="52" t="s">
        <v>201</v>
      </c>
      <c r="B144" s="66" t="s">
        <v>202</v>
      </c>
      <c r="C144" s="53">
        <v>373.767</v>
      </c>
      <c r="D144" s="53"/>
      <c r="E144" s="53"/>
      <c r="F144" s="50">
        <f>G144+J144</f>
        <v>0</v>
      </c>
      <c r="G144" s="53"/>
      <c r="H144" s="53"/>
      <c r="I144" s="53"/>
      <c r="J144" s="53"/>
      <c r="K144" s="53"/>
      <c r="L144" s="53"/>
      <c r="M144" s="51">
        <f>C144+F144</f>
        <v>373.767</v>
      </c>
    </row>
    <row r="145" spans="1:13" ht="46.5" customHeight="1">
      <c r="A145" s="52">
        <v>250354</v>
      </c>
      <c r="B145" s="40" t="s">
        <v>26</v>
      </c>
      <c r="C145" s="53"/>
      <c r="D145" s="53"/>
      <c r="E145" s="53"/>
      <c r="F145" s="50">
        <v>2390.9</v>
      </c>
      <c r="G145" s="53"/>
      <c r="H145" s="53"/>
      <c r="I145" s="53"/>
      <c r="J145" s="53"/>
      <c r="K145" s="53"/>
      <c r="L145" s="53"/>
      <c r="M145" s="51">
        <f>C145+F145</f>
        <v>2390.9</v>
      </c>
    </row>
    <row r="146" spans="1:13" ht="13.5" thickBot="1">
      <c r="A146" s="67"/>
      <c r="B146" s="68" t="s">
        <v>385</v>
      </c>
      <c r="C146" s="69">
        <f>C139+C140</f>
        <v>202798.54099999997</v>
      </c>
      <c r="D146" s="69">
        <f aca="true" t="shared" si="24" ref="D146:L146">D139+D140</f>
        <v>50286.72600000001</v>
      </c>
      <c r="E146" s="69">
        <f t="shared" si="24"/>
        <v>8777.241</v>
      </c>
      <c r="F146" s="69">
        <f>F139+F140</f>
        <v>4237.32</v>
      </c>
      <c r="G146" s="69">
        <f>G139+G140</f>
        <v>676.931</v>
      </c>
      <c r="H146" s="69">
        <f t="shared" si="24"/>
        <v>275.628</v>
      </c>
      <c r="I146" s="69">
        <f t="shared" si="24"/>
        <v>0</v>
      </c>
      <c r="J146" s="69">
        <f t="shared" si="24"/>
        <v>1169.489</v>
      </c>
      <c r="K146" s="69">
        <f t="shared" si="24"/>
        <v>1169.489</v>
      </c>
      <c r="L146" s="69">
        <f t="shared" si="24"/>
        <v>1169.489</v>
      </c>
      <c r="M146" s="70">
        <f>C146+F146</f>
        <v>207035.86099999998</v>
      </c>
    </row>
    <row r="147" spans="1:13" ht="12.75">
      <c r="A147" s="29"/>
      <c r="B147" s="342"/>
      <c r="C147" s="342"/>
      <c r="D147" s="342"/>
      <c r="E147" s="342"/>
      <c r="F147" s="342"/>
      <c r="G147" s="342"/>
      <c r="H147" s="342"/>
      <c r="I147" s="342"/>
      <c r="J147" s="342"/>
      <c r="K147" s="342"/>
      <c r="L147" s="342"/>
      <c r="M147" s="342"/>
    </row>
    <row r="148" spans="1:13" ht="12.75">
      <c r="A148" s="30"/>
      <c r="B148" s="343"/>
      <c r="C148" s="343"/>
      <c r="D148" s="343"/>
      <c r="E148" s="343"/>
      <c r="F148" s="343"/>
      <c r="G148" s="343"/>
      <c r="H148" s="343"/>
      <c r="I148" s="343"/>
      <c r="J148" s="343"/>
      <c r="K148" s="343"/>
      <c r="L148" s="343"/>
      <c r="M148" s="343"/>
    </row>
    <row r="149" spans="1:13" ht="12.75">
      <c r="A149" s="30"/>
      <c r="B149" s="343"/>
      <c r="C149" s="343"/>
      <c r="D149" s="343"/>
      <c r="E149" s="343"/>
      <c r="F149" s="343"/>
      <c r="G149" s="343"/>
      <c r="H149" s="343"/>
      <c r="I149" s="343"/>
      <c r="J149" s="343"/>
      <c r="K149" s="343"/>
      <c r="L149" s="343"/>
      <c r="M149" s="343"/>
    </row>
    <row r="150" spans="1:13" ht="15.75" customHeight="1">
      <c r="A150" s="347" t="s">
        <v>215</v>
      </c>
      <c r="B150" s="347"/>
      <c r="C150" s="347"/>
      <c r="D150" s="347"/>
      <c r="E150" s="347"/>
      <c r="F150" s="347"/>
      <c r="G150" s="347"/>
      <c r="H150" s="347"/>
      <c r="I150" s="347"/>
      <c r="J150" s="347"/>
      <c r="K150" s="347"/>
      <c r="L150" s="347"/>
      <c r="M150" s="347"/>
    </row>
    <row r="151" spans="1:13" ht="12.75">
      <c r="A151" s="30"/>
      <c r="B151" s="346"/>
      <c r="C151" s="346"/>
      <c r="D151" s="346"/>
      <c r="E151" s="346"/>
      <c r="F151" s="346"/>
      <c r="G151" s="346"/>
      <c r="H151" s="346"/>
      <c r="I151" s="346"/>
      <c r="J151" s="346"/>
      <c r="K151" s="346"/>
      <c r="L151" s="346"/>
      <c r="M151" s="346"/>
    </row>
    <row r="152" spans="1:13" ht="12.75">
      <c r="A152" s="30"/>
      <c r="B152" s="346"/>
      <c r="C152" s="346"/>
      <c r="D152" s="346"/>
      <c r="E152" s="346"/>
      <c r="F152" s="346"/>
      <c r="G152" s="346"/>
      <c r="H152" s="346"/>
      <c r="I152" s="346"/>
      <c r="J152" s="346"/>
      <c r="K152" s="346"/>
      <c r="L152" s="346"/>
      <c r="M152" s="346"/>
    </row>
    <row r="153" spans="1:13" ht="25.5" customHeight="1">
      <c r="A153" s="345" t="s">
        <v>383</v>
      </c>
      <c r="B153" s="345"/>
      <c r="C153" s="345"/>
      <c r="D153" s="345"/>
      <c r="E153" s="345"/>
      <c r="F153" s="345"/>
      <c r="G153" s="345"/>
      <c r="H153" s="345"/>
      <c r="I153" s="345"/>
      <c r="J153" s="345"/>
      <c r="K153" s="345"/>
      <c r="L153" s="345"/>
      <c r="M153" s="345"/>
    </row>
    <row r="154" spans="1:13" ht="12.75">
      <c r="A154" s="30"/>
      <c r="B154" s="344"/>
      <c r="C154" s="344"/>
      <c r="D154" s="344"/>
      <c r="E154" s="344"/>
      <c r="F154" s="344"/>
      <c r="G154" s="344"/>
      <c r="H154" s="344"/>
      <c r="I154" s="344"/>
      <c r="J154" s="344"/>
      <c r="K154" s="344"/>
      <c r="L154" s="344"/>
      <c r="M154" s="344"/>
    </row>
    <row r="155" spans="1:13" ht="14.25">
      <c r="A155" s="8" t="s">
        <v>384</v>
      </c>
      <c r="B155" s="182"/>
      <c r="C155" s="182"/>
      <c r="D155" s="182"/>
      <c r="E155" s="182"/>
      <c r="F155" s="182"/>
      <c r="G155" s="182"/>
      <c r="H155" s="182"/>
      <c r="I155" s="182"/>
      <c r="J155" s="182"/>
      <c r="K155" s="182"/>
      <c r="L155" s="182"/>
      <c r="M155" s="182"/>
    </row>
    <row r="156" spans="1:13" ht="12.75">
      <c r="A156" s="30"/>
      <c r="B156" s="344"/>
      <c r="C156" s="344"/>
      <c r="D156" s="344"/>
      <c r="E156" s="344"/>
      <c r="F156" s="344"/>
      <c r="G156" s="344"/>
      <c r="H156" s="344"/>
      <c r="I156" s="344"/>
      <c r="J156" s="344"/>
      <c r="K156" s="344"/>
      <c r="L156" s="344"/>
      <c r="M156" s="344"/>
    </row>
    <row r="157" spans="1:13" ht="12.75">
      <c r="A157" s="30"/>
      <c r="B157" s="182"/>
      <c r="C157" s="194"/>
      <c r="D157" s="182"/>
      <c r="E157" s="182"/>
      <c r="F157" s="182"/>
      <c r="G157" s="182"/>
      <c r="H157" s="182"/>
      <c r="I157" s="182"/>
      <c r="J157" s="182"/>
      <c r="K157" s="182"/>
      <c r="L157" s="182"/>
      <c r="M157" s="182"/>
    </row>
    <row r="158" spans="1:13" ht="12.75">
      <c r="A158" s="30"/>
      <c r="B158" s="344"/>
      <c r="C158" s="344"/>
      <c r="D158" s="344"/>
      <c r="E158" s="344"/>
      <c r="F158" s="344"/>
      <c r="G158" s="344"/>
      <c r="H158" s="344"/>
      <c r="I158" s="344"/>
      <c r="J158" s="344"/>
      <c r="K158" s="344"/>
      <c r="L158" s="344"/>
      <c r="M158" s="344"/>
    </row>
    <row r="159" spans="1:13" ht="12.75">
      <c r="A159" s="30"/>
      <c r="B159" s="344"/>
      <c r="C159" s="344"/>
      <c r="D159" s="344"/>
      <c r="E159" s="344"/>
      <c r="F159" s="344"/>
      <c r="G159" s="344"/>
      <c r="H159" s="344"/>
      <c r="I159" s="344"/>
      <c r="J159" s="344"/>
      <c r="K159" s="344"/>
      <c r="L159" s="344"/>
      <c r="M159" s="344"/>
    </row>
    <row r="160" spans="1:13" ht="12.75">
      <c r="A160" s="30"/>
      <c r="B160" s="344"/>
      <c r="C160" s="344"/>
      <c r="D160" s="344"/>
      <c r="E160" s="344"/>
      <c r="F160" s="344"/>
      <c r="G160" s="344"/>
      <c r="H160" s="344"/>
      <c r="I160" s="344"/>
      <c r="J160" s="344"/>
      <c r="K160" s="344"/>
      <c r="L160" s="344"/>
      <c r="M160" s="344"/>
    </row>
    <row r="161" spans="1:13" ht="12.75">
      <c r="A161" s="30"/>
      <c r="B161" s="344"/>
      <c r="C161" s="344"/>
      <c r="D161" s="344"/>
      <c r="E161" s="344"/>
      <c r="F161" s="344"/>
      <c r="G161" s="344"/>
      <c r="H161" s="344"/>
      <c r="I161" s="344"/>
      <c r="J161" s="344"/>
      <c r="K161" s="344"/>
      <c r="L161" s="344"/>
      <c r="M161" s="344"/>
    </row>
    <row r="162" spans="1:13" ht="12.75">
      <c r="A162" s="30"/>
      <c r="B162" s="344"/>
      <c r="C162" s="344"/>
      <c r="D162" s="344"/>
      <c r="E162" s="344"/>
      <c r="F162" s="344"/>
      <c r="G162" s="344"/>
      <c r="H162" s="344"/>
      <c r="I162" s="344"/>
      <c r="J162" s="344"/>
      <c r="K162" s="344"/>
      <c r="L162" s="344"/>
      <c r="M162" s="344"/>
    </row>
    <row r="163" spans="1:13" ht="12.75">
      <c r="A163" s="30"/>
      <c r="B163" s="344"/>
      <c r="C163" s="344"/>
      <c r="D163" s="344"/>
      <c r="E163" s="344"/>
      <c r="F163" s="344"/>
      <c r="G163" s="344"/>
      <c r="H163" s="344"/>
      <c r="I163" s="344"/>
      <c r="J163" s="344"/>
      <c r="K163" s="344"/>
      <c r="L163" s="344"/>
      <c r="M163" s="344"/>
    </row>
    <row r="164" spans="1:13" ht="12.75">
      <c r="A164" s="30"/>
      <c r="B164" s="344"/>
      <c r="C164" s="344"/>
      <c r="D164" s="344"/>
      <c r="E164" s="344"/>
      <c r="F164" s="344"/>
      <c r="G164" s="344"/>
      <c r="H164" s="344"/>
      <c r="I164" s="344"/>
      <c r="J164" s="344"/>
      <c r="K164" s="344"/>
      <c r="L164" s="344"/>
      <c r="M164" s="344"/>
    </row>
    <row r="165" spans="1:13" ht="12.75">
      <c r="A165" s="30"/>
      <c r="B165" s="344"/>
      <c r="C165" s="344"/>
      <c r="D165" s="344"/>
      <c r="E165" s="344"/>
      <c r="F165" s="344"/>
      <c r="G165" s="344"/>
      <c r="H165" s="344"/>
      <c r="I165" s="344"/>
      <c r="J165" s="344"/>
      <c r="K165" s="344"/>
      <c r="L165" s="344"/>
      <c r="M165" s="344"/>
    </row>
    <row r="166" spans="1:13" ht="12.75">
      <c r="A166" s="30"/>
      <c r="B166" s="344"/>
      <c r="C166" s="344"/>
      <c r="D166" s="344"/>
      <c r="E166" s="344"/>
      <c r="F166" s="344"/>
      <c r="G166" s="344"/>
      <c r="H166" s="344"/>
      <c r="I166" s="344"/>
      <c r="J166" s="344"/>
      <c r="K166" s="344"/>
      <c r="L166" s="344"/>
      <c r="M166" s="344"/>
    </row>
    <row r="167" spans="1:13" ht="12.75">
      <c r="A167" s="30"/>
      <c r="B167" s="344"/>
      <c r="C167" s="344"/>
      <c r="D167" s="344"/>
      <c r="E167" s="344"/>
      <c r="F167" s="344"/>
      <c r="G167" s="344"/>
      <c r="H167" s="344"/>
      <c r="I167" s="344"/>
      <c r="J167" s="344"/>
      <c r="K167" s="344"/>
      <c r="L167" s="344"/>
      <c r="M167" s="344"/>
    </row>
    <row r="168" spans="1:13" ht="12.75">
      <c r="A168" s="30"/>
      <c r="B168" s="344"/>
      <c r="C168" s="344"/>
      <c r="D168" s="344"/>
      <c r="E168" s="344"/>
      <c r="F168" s="344"/>
      <c r="G168" s="344"/>
      <c r="H168" s="344"/>
      <c r="I168" s="344"/>
      <c r="J168" s="344"/>
      <c r="K168" s="344"/>
      <c r="L168" s="344"/>
      <c r="M168" s="344"/>
    </row>
    <row r="169" spans="1:13" ht="12.75">
      <c r="A169" s="30"/>
      <c r="B169" s="344"/>
      <c r="C169" s="344"/>
      <c r="D169" s="344"/>
      <c r="E169" s="344"/>
      <c r="F169" s="344"/>
      <c r="G169" s="344"/>
      <c r="H169" s="344"/>
      <c r="I169" s="344"/>
      <c r="J169" s="344"/>
      <c r="K169" s="344"/>
      <c r="L169" s="344"/>
      <c r="M169" s="344"/>
    </row>
    <row r="170" spans="1:13" ht="12.75">
      <c r="A170" s="30"/>
      <c r="B170" s="344"/>
      <c r="C170" s="344"/>
      <c r="D170" s="344"/>
      <c r="E170" s="344"/>
      <c r="F170" s="344"/>
      <c r="G170" s="344"/>
      <c r="H170" s="344"/>
      <c r="I170" s="344"/>
      <c r="J170" s="344"/>
      <c r="K170" s="344"/>
      <c r="L170" s="344"/>
      <c r="M170" s="344"/>
    </row>
    <row r="171" spans="1:13" ht="12.75">
      <c r="A171" s="30"/>
      <c r="B171" s="344"/>
      <c r="C171" s="344"/>
      <c r="D171" s="344"/>
      <c r="E171" s="344"/>
      <c r="F171" s="344"/>
      <c r="G171" s="344"/>
      <c r="H171" s="344"/>
      <c r="I171" s="344"/>
      <c r="J171" s="344"/>
      <c r="K171" s="344"/>
      <c r="L171" s="344"/>
      <c r="M171" s="344"/>
    </row>
    <row r="172" spans="1:13" ht="12.75">
      <c r="A172" s="30"/>
      <c r="B172" s="344"/>
      <c r="C172" s="344"/>
      <c r="D172" s="344"/>
      <c r="E172" s="344"/>
      <c r="F172" s="344"/>
      <c r="G172" s="344"/>
      <c r="H172" s="344"/>
      <c r="I172" s="344"/>
      <c r="J172" s="344"/>
      <c r="K172" s="344"/>
      <c r="L172" s="344"/>
      <c r="M172" s="344"/>
    </row>
    <row r="173" spans="1:13" ht="12.75">
      <c r="A173" s="30"/>
      <c r="B173" s="344"/>
      <c r="C173" s="344"/>
      <c r="D173" s="344"/>
      <c r="E173" s="344"/>
      <c r="F173" s="344"/>
      <c r="G173" s="344"/>
      <c r="H173" s="344"/>
      <c r="I173" s="344"/>
      <c r="J173" s="344"/>
      <c r="K173" s="344"/>
      <c r="L173" s="344"/>
      <c r="M173" s="344"/>
    </row>
    <row r="174" spans="1:13" ht="12.75">
      <c r="A174" s="30"/>
      <c r="B174" s="344"/>
      <c r="C174" s="344"/>
      <c r="D174" s="344"/>
      <c r="E174" s="344"/>
      <c r="F174" s="344"/>
      <c r="G174" s="344"/>
      <c r="H174" s="344"/>
      <c r="I174" s="344"/>
      <c r="J174" s="344"/>
      <c r="K174" s="344"/>
      <c r="L174" s="344"/>
      <c r="M174" s="344"/>
    </row>
    <row r="175" spans="1:13" ht="12.75">
      <c r="A175" s="30"/>
      <c r="B175" s="344"/>
      <c r="C175" s="344"/>
      <c r="D175" s="344"/>
      <c r="E175" s="344"/>
      <c r="F175" s="344"/>
      <c r="G175" s="344"/>
      <c r="H175" s="344"/>
      <c r="I175" s="344"/>
      <c r="J175" s="344"/>
      <c r="K175" s="344"/>
      <c r="L175" s="344"/>
      <c r="M175" s="344"/>
    </row>
    <row r="176" spans="1:13" ht="12.75">
      <c r="A176" s="30"/>
      <c r="B176" s="344"/>
      <c r="C176" s="344"/>
      <c r="D176" s="344"/>
      <c r="E176" s="344"/>
      <c r="F176" s="344"/>
      <c r="G176" s="344"/>
      <c r="H176" s="344"/>
      <c r="I176" s="344"/>
      <c r="J176" s="344"/>
      <c r="K176" s="344"/>
      <c r="L176" s="344"/>
      <c r="M176" s="344"/>
    </row>
    <row r="177" spans="1:13" ht="12.75">
      <c r="A177" s="30"/>
      <c r="B177" s="344"/>
      <c r="C177" s="344"/>
      <c r="D177" s="344"/>
      <c r="E177" s="344"/>
      <c r="F177" s="344"/>
      <c r="G177" s="344"/>
      <c r="H177" s="344"/>
      <c r="I177" s="344"/>
      <c r="J177" s="344"/>
      <c r="K177" s="344"/>
      <c r="L177" s="344"/>
      <c r="M177" s="344"/>
    </row>
    <row r="178" spans="1:13" ht="12.75">
      <c r="A178" s="30"/>
      <c r="B178" s="344"/>
      <c r="C178" s="344"/>
      <c r="D178" s="344"/>
      <c r="E178" s="344"/>
      <c r="F178" s="344"/>
      <c r="G178" s="344"/>
      <c r="H178" s="344"/>
      <c r="I178" s="344"/>
      <c r="J178" s="344"/>
      <c r="K178" s="344"/>
      <c r="L178" s="344"/>
      <c r="M178" s="344"/>
    </row>
    <row r="179" spans="1:13" ht="12.75">
      <c r="A179" s="30"/>
      <c r="B179" s="344"/>
      <c r="C179" s="344"/>
      <c r="D179" s="344"/>
      <c r="E179" s="344"/>
      <c r="F179" s="344"/>
      <c r="G179" s="344"/>
      <c r="H179" s="344"/>
      <c r="I179" s="344"/>
      <c r="J179" s="344"/>
      <c r="K179" s="344"/>
      <c r="L179" s="344"/>
      <c r="M179" s="344"/>
    </row>
    <row r="180" spans="1:13" ht="12.75">
      <c r="A180" s="30"/>
      <c r="B180" s="344"/>
      <c r="C180" s="344"/>
      <c r="D180" s="344"/>
      <c r="E180" s="344"/>
      <c r="F180" s="344"/>
      <c r="G180" s="344"/>
      <c r="H180" s="344"/>
      <c r="I180" s="344"/>
      <c r="J180" s="344"/>
      <c r="K180" s="344"/>
      <c r="L180" s="344"/>
      <c r="M180" s="344"/>
    </row>
    <row r="181" spans="1:13" ht="12.75">
      <c r="A181" s="30"/>
      <c r="B181" s="344"/>
      <c r="C181" s="344"/>
      <c r="D181" s="344"/>
      <c r="E181" s="344"/>
      <c r="F181" s="344"/>
      <c r="G181" s="344"/>
      <c r="H181" s="344"/>
      <c r="I181" s="344"/>
      <c r="J181" s="344"/>
      <c r="K181" s="344"/>
      <c r="L181" s="344"/>
      <c r="M181" s="344"/>
    </row>
    <row r="182" spans="1:13" ht="12.75">
      <c r="A182" s="30"/>
      <c r="B182" s="344"/>
      <c r="C182" s="344"/>
      <c r="D182" s="344"/>
      <c r="E182" s="344"/>
      <c r="F182" s="344"/>
      <c r="G182" s="344"/>
      <c r="H182" s="344"/>
      <c r="I182" s="344"/>
      <c r="J182" s="344"/>
      <c r="K182" s="344"/>
      <c r="L182" s="344"/>
      <c r="M182" s="344"/>
    </row>
    <row r="183" spans="1:13" ht="12.75">
      <c r="A183" s="30"/>
      <c r="B183" s="344"/>
      <c r="C183" s="344"/>
      <c r="D183" s="344"/>
      <c r="E183" s="344"/>
      <c r="F183" s="344"/>
      <c r="G183" s="344"/>
      <c r="H183" s="344"/>
      <c r="I183" s="344"/>
      <c r="J183" s="344"/>
      <c r="K183" s="344"/>
      <c r="L183" s="344"/>
      <c r="M183" s="344"/>
    </row>
    <row r="184" spans="1:13" ht="12.75">
      <c r="A184" s="30"/>
      <c r="B184" s="344"/>
      <c r="C184" s="344"/>
      <c r="D184" s="344"/>
      <c r="E184" s="344"/>
      <c r="F184" s="344"/>
      <c r="G184" s="344"/>
      <c r="H184" s="344"/>
      <c r="I184" s="344"/>
      <c r="J184" s="344"/>
      <c r="K184" s="344"/>
      <c r="L184" s="344"/>
      <c r="M184" s="344"/>
    </row>
    <row r="187" ht="12.75">
      <c r="A187" s="7"/>
    </row>
  </sheetData>
  <mergeCells count="58">
    <mergeCell ref="J3:M3"/>
    <mergeCell ref="J4:M4"/>
    <mergeCell ref="J5:M5"/>
    <mergeCell ref="B182:M182"/>
    <mergeCell ref="B179:M179"/>
    <mergeCell ref="B180:M180"/>
    <mergeCell ref="B181:M181"/>
    <mergeCell ref="B174:M174"/>
    <mergeCell ref="B175:M175"/>
    <mergeCell ref="B176:M176"/>
    <mergeCell ref="B183:M183"/>
    <mergeCell ref="B184:M184"/>
    <mergeCell ref="A7:M7"/>
    <mergeCell ref="A8:M8"/>
    <mergeCell ref="B10:B14"/>
    <mergeCell ref="F11:F14"/>
    <mergeCell ref="M10:M14"/>
    <mergeCell ref="C11:C14"/>
    <mergeCell ref="G11:G14"/>
    <mergeCell ref="B178:M178"/>
    <mergeCell ref="B177:M177"/>
    <mergeCell ref="B170:M170"/>
    <mergeCell ref="B171:M171"/>
    <mergeCell ref="B172:M172"/>
    <mergeCell ref="B173:M173"/>
    <mergeCell ref="B166:M166"/>
    <mergeCell ref="B167:M167"/>
    <mergeCell ref="B168:M168"/>
    <mergeCell ref="B169:M169"/>
    <mergeCell ref="B162:M162"/>
    <mergeCell ref="B163:M163"/>
    <mergeCell ref="B164:M164"/>
    <mergeCell ref="B165:M165"/>
    <mergeCell ref="B158:M158"/>
    <mergeCell ref="B159:M159"/>
    <mergeCell ref="B160:M160"/>
    <mergeCell ref="B161:M161"/>
    <mergeCell ref="B154:M154"/>
    <mergeCell ref="B156:M156"/>
    <mergeCell ref="A153:M153"/>
    <mergeCell ref="B149:M149"/>
    <mergeCell ref="B151:M151"/>
    <mergeCell ref="A150:M150"/>
    <mergeCell ref="B152:M152"/>
    <mergeCell ref="I13:I14"/>
    <mergeCell ref="K13:K14"/>
    <mergeCell ref="B147:M147"/>
    <mergeCell ref="B148:M148"/>
    <mergeCell ref="A10:A14"/>
    <mergeCell ref="C10:E10"/>
    <mergeCell ref="F10:L10"/>
    <mergeCell ref="D11:E12"/>
    <mergeCell ref="H11:I12"/>
    <mergeCell ref="J11:J14"/>
    <mergeCell ref="K11:L12"/>
    <mergeCell ref="D13:D14"/>
    <mergeCell ref="E13:E14"/>
    <mergeCell ref="H13:H14"/>
  </mergeCells>
  <hyperlinks>
    <hyperlink ref="A187" location="_ftnref1" display="_ftnref1"/>
  </hyperlinks>
  <printOptions/>
  <pageMargins left="0.27" right="0.23" top="0.65" bottom="0.18" header="0.5" footer="0.18"/>
  <pageSetup horizontalDpi="600" verticalDpi="600" orientation="landscape" paperSize="9" scale="75" r:id="rId1"/>
  <rowBreaks count="2" manualBreakCount="2">
    <brk id="79" max="12" man="1"/>
    <brk id="125" max="12" man="1"/>
  </rowBreaks>
</worksheet>
</file>

<file path=xl/worksheets/sheet3.xml><?xml version="1.0" encoding="utf-8"?>
<worksheet xmlns="http://schemas.openxmlformats.org/spreadsheetml/2006/main" xmlns:r="http://schemas.openxmlformats.org/officeDocument/2006/relationships">
  <sheetPr>
    <pageSetUpPr fitToPage="1"/>
  </sheetPr>
  <dimension ref="A1:M178"/>
  <sheetViews>
    <sheetView view="pageBreakPreview" zoomScale="85" zoomScaleSheetLayoutView="85" workbookViewId="0" topLeftCell="A1">
      <selection activeCell="A10" sqref="A10:M10"/>
    </sheetView>
  </sheetViews>
  <sheetFormatPr defaultColWidth="9.140625" defaultRowHeight="12.75"/>
  <cols>
    <col min="1" max="1" width="13.8515625" style="0" customWidth="1"/>
    <col min="2" max="2" width="60.421875" style="0" customWidth="1"/>
    <col min="3" max="3" width="12.7109375" style="0" customWidth="1"/>
    <col min="4" max="4" width="12.28125" style="0" customWidth="1"/>
    <col min="5" max="5" width="10.140625" style="0" customWidth="1"/>
    <col min="9" max="9" width="10.00390625" style="0" customWidth="1"/>
    <col min="12" max="12" width="17.140625" style="0" customWidth="1"/>
    <col min="13" max="13" width="13.140625" style="0" customWidth="1"/>
  </cols>
  <sheetData>
    <row r="1" ht="12.75">
      <c r="A1" s="14"/>
    </row>
    <row r="2" ht="12.75">
      <c r="A2" s="15"/>
    </row>
    <row r="3" ht="12.75">
      <c r="A3" s="1"/>
    </row>
    <row r="4" spans="1:13" ht="12.75">
      <c r="A4" s="1"/>
      <c r="J4" s="305" t="s">
        <v>124</v>
      </c>
      <c r="K4" s="305"/>
      <c r="L4" s="305"/>
      <c r="M4" s="305"/>
    </row>
    <row r="5" spans="1:13" ht="12.75">
      <c r="A5" s="2"/>
      <c r="J5" s="316" t="s">
        <v>119</v>
      </c>
      <c r="K5" s="316"/>
      <c r="L5" s="316"/>
      <c r="M5" s="316"/>
    </row>
    <row r="6" spans="1:13" ht="12.75">
      <c r="A6" s="2"/>
      <c r="J6" s="316" t="s">
        <v>76</v>
      </c>
      <c r="K6" s="316"/>
      <c r="L6" s="316"/>
      <c r="M6" s="316"/>
    </row>
    <row r="7" ht="12.75">
      <c r="A7" s="4"/>
    </row>
    <row r="8" ht="12.75" hidden="1">
      <c r="A8" s="16"/>
    </row>
    <row r="9" spans="1:13" ht="17.25">
      <c r="A9" s="312" t="s">
        <v>442</v>
      </c>
      <c r="B9" s="312"/>
      <c r="C9" s="312"/>
      <c r="D9" s="312"/>
      <c r="E9" s="312"/>
      <c r="F9" s="312"/>
      <c r="G9" s="312"/>
      <c r="H9" s="312"/>
      <c r="I9" s="312"/>
      <c r="J9" s="312"/>
      <c r="K9" s="312"/>
      <c r="L9" s="312"/>
      <c r="M9" s="312"/>
    </row>
    <row r="10" spans="1:13" ht="17.25">
      <c r="A10" s="312" t="s">
        <v>386</v>
      </c>
      <c r="B10" s="312"/>
      <c r="C10" s="312"/>
      <c r="D10" s="312"/>
      <c r="E10" s="312"/>
      <c r="F10" s="312"/>
      <c r="G10" s="312"/>
      <c r="H10" s="312"/>
      <c r="I10" s="312"/>
      <c r="J10" s="312"/>
      <c r="K10" s="312"/>
      <c r="L10" s="312"/>
      <c r="M10" s="312"/>
    </row>
    <row r="11" spans="1:13" ht="12.75" hidden="1">
      <c r="A11" s="4"/>
      <c r="M11" s="4"/>
    </row>
    <row r="12" ht="12.75" hidden="1">
      <c r="A12" s="4"/>
    </row>
    <row r="13" spans="1:13" ht="13.5" thickBot="1">
      <c r="A13" s="4"/>
      <c r="M13" s="4" t="s">
        <v>296</v>
      </c>
    </row>
    <row r="14" spans="1:13" ht="35.25" customHeight="1" thickBot="1">
      <c r="A14" s="309" t="s">
        <v>387</v>
      </c>
      <c r="B14" s="309" t="s">
        <v>388</v>
      </c>
      <c r="C14" s="350" t="s">
        <v>343</v>
      </c>
      <c r="D14" s="350"/>
      <c r="E14" s="350"/>
      <c r="F14" s="350" t="s">
        <v>344</v>
      </c>
      <c r="G14" s="350"/>
      <c r="H14" s="350"/>
      <c r="I14" s="350"/>
      <c r="J14" s="350"/>
      <c r="K14" s="350"/>
      <c r="L14" s="350"/>
      <c r="M14" s="9"/>
    </row>
    <row r="15" spans="1:13" ht="13.5" customHeight="1" thickBot="1">
      <c r="A15" s="348"/>
      <c r="B15" s="348"/>
      <c r="C15" s="306" t="s">
        <v>347</v>
      </c>
      <c r="D15" s="306"/>
      <c r="E15" s="306"/>
      <c r="F15" s="306" t="s">
        <v>348</v>
      </c>
      <c r="G15" s="306" t="s">
        <v>349</v>
      </c>
      <c r="H15" s="306" t="s">
        <v>347</v>
      </c>
      <c r="I15" s="306"/>
      <c r="J15" s="306" t="s">
        <v>350</v>
      </c>
      <c r="K15" s="306" t="s">
        <v>347</v>
      </c>
      <c r="L15" s="306"/>
      <c r="M15" s="10" t="s">
        <v>345</v>
      </c>
    </row>
    <row r="16" spans="1:13" ht="9.75" customHeight="1" hidden="1" thickBot="1">
      <c r="A16" s="349"/>
      <c r="B16" s="77"/>
      <c r="C16" s="306"/>
      <c r="D16" s="306"/>
      <c r="E16" s="306"/>
      <c r="F16" s="306"/>
      <c r="G16" s="306"/>
      <c r="H16" s="306"/>
      <c r="I16" s="306"/>
      <c r="J16" s="306"/>
      <c r="K16" s="306"/>
      <c r="L16" s="306"/>
      <c r="M16" s="11"/>
    </row>
    <row r="17" spans="1:13" ht="13.5" customHeight="1" thickBot="1">
      <c r="A17" s="309" t="s">
        <v>341</v>
      </c>
      <c r="B17" s="307" t="s">
        <v>342</v>
      </c>
      <c r="C17" s="306" t="s">
        <v>346</v>
      </c>
      <c r="D17" s="306" t="s">
        <v>351</v>
      </c>
      <c r="E17" s="306" t="s">
        <v>352</v>
      </c>
      <c r="F17" s="306"/>
      <c r="G17" s="306"/>
      <c r="H17" s="306" t="s">
        <v>351</v>
      </c>
      <c r="I17" s="306" t="s">
        <v>352</v>
      </c>
      <c r="J17" s="306"/>
      <c r="K17" s="306" t="s">
        <v>353</v>
      </c>
      <c r="L17" s="18" t="s">
        <v>354</v>
      </c>
      <c r="M17" s="11"/>
    </row>
    <row r="18" spans="1:13" ht="69" customHeight="1" thickBot="1">
      <c r="A18" s="349"/>
      <c r="B18" s="308"/>
      <c r="C18" s="306"/>
      <c r="D18" s="306"/>
      <c r="E18" s="306"/>
      <c r="F18" s="306"/>
      <c r="G18" s="306"/>
      <c r="H18" s="306"/>
      <c r="I18" s="306"/>
      <c r="J18" s="306"/>
      <c r="K18" s="306"/>
      <c r="L18" s="18" t="s">
        <v>355</v>
      </c>
      <c r="M18" s="13"/>
    </row>
    <row r="19" spans="1:13" ht="13.5" thickBot="1">
      <c r="A19" s="20">
        <v>1</v>
      </c>
      <c r="B19" s="78">
        <v>2</v>
      </c>
      <c r="C19" s="6">
        <v>3</v>
      </c>
      <c r="D19" s="6">
        <v>4</v>
      </c>
      <c r="E19" s="6">
        <v>5</v>
      </c>
      <c r="F19" s="6">
        <v>6</v>
      </c>
      <c r="G19" s="6">
        <v>7</v>
      </c>
      <c r="H19" s="6">
        <v>8</v>
      </c>
      <c r="I19" s="6">
        <v>9</v>
      </c>
      <c r="J19" s="6">
        <v>10</v>
      </c>
      <c r="K19" s="6">
        <v>11</v>
      </c>
      <c r="L19" s="6">
        <v>12</v>
      </c>
      <c r="M19" s="6" t="s">
        <v>356</v>
      </c>
    </row>
    <row r="20" spans="1:13" ht="12.75">
      <c r="A20" s="71" t="s">
        <v>204</v>
      </c>
      <c r="B20" s="62" t="s">
        <v>205</v>
      </c>
      <c r="C20" s="50">
        <f>C21+C27</f>
        <v>1308.928</v>
      </c>
      <c r="D20" s="50">
        <f>D21+D27</f>
        <v>714.502</v>
      </c>
      <c r="E20" s="50">
        <f>E21+E27</f>
        <v>55.977</v>
      </c>
      <c r="F20" s="50">
        <f>G20+J20</f>
        <v>1.096</v>
      </c>
      <c r="G20" s="50">
        <f aca="true" t="shared" si="0" ref="G20:L20">G21+G23+G27</f>
        <v>1.096</v>
      </c>
      <c r="H20" s="50">
        <f t="shared" si="0"/>
        <v>0</v>
      </c>
      <c r="I20" s="50">
        <f t="shared" si="0"/>
        <v>0</v>
      </c>
      <c r="J20" s="50">
        <f t="shared" si="0"/>
        <v>0</v>
      </c>
      <c r="K20" s="50">
        <f t="shared" si="0"/>
        <v>0</v>
      </c>
      <c r="L20" s="50">
        <f t="shared" si="0"/>
        <v>0</v>
      </c>
      <c r="M20" s="51">
        <f>C20+F20</f>
        <v>1310.0240000000001</v>
      </c>
    </row>
    <row r="21" spans="1:13" ht="12.75">
      <c r="A21" s="72" t="s">
        <v>31</v>
      </c>
      <c r="B21" s="62" t="s">
        <v>206</v>
      </c>
      <c r="C21" s="50">
        <f>C22</f>
        <v>1141.928</v>
      </c>
      <c r="D21" s="50">
        <f>D22</f>
        <v>714.502</v>
      </c>
      <c r="E21" s="50">
        <f>E22</f>
        <v>55.977</v>
      </c>
      <c r="F21" s="50">
        <f aca="true" t="shared" si="1" ref="F21:F91">G21+J21</f>
        <v>1.096</v>
      </c>
      <c r="G21" s="50">
        <f aca="true" t="shared" si="2" ref="G21:L21">G22</f>
        <v>1.096</v>
      </c>
      <c r="H21" s="50">
        <f t="shared" si="2"/>
        <v>0</v>
      </c>
      <c r="I21" s="50">
        <f t="shared" si="2"/>
        <v>0</v>
      </c>
      <c r="J21" s="50">
        <f t="shared" si="2"/>
        <v>0</v>
      </c>
      <c r="K21" s="50">
        <f t="shared" si="2"/>
        <v>0</v>
      </c>
      <c r="L21" s="50">
        <f t="shared" si="2"/>
        <v>0</v>
      </c>
      <c r="M21" s="51">
        <f aca="true" t="shared" si="3" ref="M21:M91">C21+F21</f>
        <v>1143.0240000000001</v>
      </c>
    </row>
    <row r="22" spans="1:13" ht="12.75">
      <c r="A22" s="54" t="s">
        <v>32</v>
      </c>
      <c r="B22" s="55" t="s">
        <v>207</v>
      </c>
      <c r="C22" s="53">
        <v>1141.928</v>
      </c>
      <c r="D22" s="53">
        <v>714.502</v>
      </c>
      <c r="E22" s="53">
        <v>55.977</v>
      </c>
      <c r="F22" s="50">
        <f t="shared" si="1"/>
        <v>1.096</v>
      </c>
      <c r="G22" s="53">
        <v>1.096</v>
      </c>
      <c r="H22" s="53"/>
      <c r="I22" s="53"/>
      <c r="J22" s="53"/>
      <c r="K22" s="53"/>
      <c r="L22" s="53"/>
      <c r="M22" s="51">
        <f t="shared" si="3"/>
        <v>1143.0240000000001</v>
      </c>
    </row>
    <row r="23" spans="1:13" ht="12.75" hidden="1">
      <c r="A23" s="72" t="s">
        <v>68</v>
      </c>
      <c r="B23" s="62" t="s">
        <v>208</v>
      </c>
      <c r="C23" s="50">
        <f>C24</f>
        <v>0</v>
      </c>
      <c r="D23" s="50">
        <f>D24</f>
        <v>0</v>
      </c>
      <c r="E23" s="50">
        <f>E24</f>
        <v>0</v>
      </c>
      <c r="F23" s="50">
        <f t="shared" si="1"/>
        <v>0</v>
      </c>
      <c r="G23" s="50">
        <f aca="true" t="shared" si="4" ref="G23:L23">G24</f>
        <v>0</v>
      </c>
      <c r="H23" s="50">
        <f t="shared" si="4"/>
        <v>0</v>
      </c>
      <c r="I23" s="50">
        <f t="shared" si="4"/>
        <v>0</v>
      </c>
      <c r="J23" s="50">
        <f t="shared" si="4"/>
        <v>0</v>
      </c>
      <c r="K23" s="50">
        <f t="shared" si="4"/>
        <v>0</v>
      </c>
      <c r="L23" s="50">
        <f t="shared" si="4"/>
        <v>0</v>
      </c>
      <c r="M23" s="51">
        <f t="shared" si="3"/>
        <v>0</v>
      </c>
    </row>
    <row r="24" spans="1:13" ht="12.75" hidden="1">
      <c r="A24" s="54" t="s">
        <v>134</v>
      </c>
      <c r="B24" s="55" t="s">
        <v>209</v>
      </c>
      <c r="C24" s="53">
        <f>C26</f>
        <v>0</v>
      </c>
      <c r="D24" s="53">
        <f>D26</f>
        <v>0</v>
      </c>
      <c r="E24" s="53">
        <f>E26</f>
        <v>0</v>
      </c>
      <c r="F24" s="50">
        <f t="shared" si="1"/>
        <v>0</v>
      </c>
      <c r="G24" s="53">
        <f aca="true" t="shared" si="5" ref="G24:L24">G26</f>
        <v>0</v>
      </c>
      <c r="H24" s="53">
        <f t="shared" si="5"/>
        <v>0</v>
      </c>
      <c r="I24" s="53">
        <f t="shared" si="5"/>
        <v>0</v>
      </c>
      <c r="J24" s="53">
        <f t="shared" si="5"/>
        <v>0</v>
      </c>
      <c r="K24" s="53">
        <f t="shared" si="5"/>
        <v>0</v>
      </c>
      <c r="L24" s="53">
        <f t="shared" si="5"/>
        <v>0</v>
      </c>
      <c r="M24" s="51">
        <f t="shared" si="3"/>
        <v>0</v>
      </c>
    </row>
    <row r="25" spans="1:13" ht="12.75" hidden="1">
      <c r="A25" s="54"/>
      <c r="B25" s="55" t="s">
        <v>47</v>
      </c>
      <c r="C25" s="53"/>
      <c r="D25" s="53"/>
      <c r="E25" s="53"/>
      <c r="F25" s="50">
        <f t="shared" si="1"/>
        <v>0</v>
      </c>
      <c r="G25" s="53"/>
      <c r="H25" s="53"/>
      <c r="I25" s="53"/>
      <c r="J25" s="53"/>
      <c r="K25" s="53"/>
      <c r="L25" s="53"/>
      <c r="M25" s="51">
        <f t="shared" si="3"/>
        <v>0</v>
      </c>
    </row>
    <row r="26" spans="1:13" ht="12.75" hidden="1">
      <c r="A26" s="54"/>
      <c r="B26" s="55" t="s">
        <v>135</v>
      </c>
      <c r="C26" s="53"/>
      <c r="D26" s="53"/>
      <c r="E26" s="53"/>
      <c r="F26" s="50">
        <f t="shared" si="1"/>
        <v>0</v>
      </c>
      <c r="G26" s="53"/>
      <c r="H26" s="53"/>
      <c r="I26" s="53"/>
      <c r="J26" s="53"/>
      <c r="K26" s="53"/>
      <c r="L26" s="53"/>
      <c r="M26" s="51">
        <f t="shared" si="3"/>
        <v>0</v>
      </c>
    </row>
    <row r="27" spans="1:13" ht="12.75">
      <c r="A27" s="72">
        <v>250000</v>
      </c>
      <c r="B27" s="62" t="s">
        <v>210</v>
      </c>
      <c r="C27" s="50">
        <f>C28</f>
        <v>167</v>
      </c>
      <c r="D27" s="50">
        <f>D28</f>
        <v>0</v>
      </c>
      <c r="E27" s="50">
        <f>E28</f>
        <v>0</v>
      </c>
      <c r="F27" s="50">
        <f t="shared" si="1"/>
        <v>0</v>
      </c>
      <c r="G27" s="50">
        <f aca="true" t="shared" si="6" ref="G27:L27">G28</f>
        <v>0</v>
      </c>
      <c r="H27" s="50">
        <f t="shared" si="6"/>
        <v>0</v>
      </c>
      <c r="I27" s="50">
        <f t="shared" si="6"/>
        <v>0</v>
      </c>
      <c r="J27" s="50">
        <f t="shared" si="6"/>
        <v>0</v>
      </c>
      <c r="K27" s="50">
        <f t="shared" si="6"/>
        <v>0</v>
      </c>
      <c r="L27" s="50">
        <f t="shared" si="6"/>
        <v>0</v>
      </c>
      <c r="M27" s="51">
        <f t="shared" si="3"/>
        <v>167</v>
      </c>
    </row>
    <row r="28" spans="1:13" ht="12.75">
      <c r="A28" s="54">
        <v>250404</v>
      </c>
      <c r="B28" s="55" t="s">
        <v>211</v>
      </c>
      <c r="C28" s="53">
        <f>C33+C31+C32</f>
        <v>167</v>
      </c>
      <c r="D28" s="53">
        <f>D33</f>
        <v>0</v>
      </c>
      <c r="E28" s="53">
        <f>E33</f>
        <v>0</v>
      </c>
      <c r="F28" s="50">
        <f t="shared" si="1"/>
        <v>0</v>
      </c>
      <c r="G28" s="53">
        <f aca="true" t="shared" si="7" ref="G28:L28">G33</f>
        <v>0</v>
      </c>
      <c r="H28" s="53">
        <f t="shared" si="7"/>
        <v>0</v>
      </c>
      <c r="I28" s="53">
        <f t="shared" si="7"/>
        <v>0</v>
      </c>
      <c r="J28" s="53">
        <f t="shared" si="7"/>
        <v>0</v>
      </c>
      <c r="K28" s="53">
        <f t="shared" si="7"/>
        <v>0</v>
      </c>
      <c r="L28" s="53">
        <f t="shared" si="7"/>
        <v>0</v>
      </c>
      <c r="M28" s="51">
        <f t="shared" si="3"/>
        <v>167</v>
      </c>
    </row>
    <row r="29" spans="1:13" ht="12.75">
      <c r="A29" s="54"/>
      <c r="B29" s="55" t="s">
        <v>47</v>
      </c>
      <c r="C29" s="53"/>
      <c r="D29" s="53"/>
      <c r="E29" s="53"/>
      <c r="F29" s="50">
        <f t="shared" si="1"/>
        <v>0</v>
      </c>
      <c r="G29" s="53"/>
      <c r="H29" s="53"/>
      <c r="I29" s="53"/>
      <c r="J29" s="53"/>
      <c r="K29" s="53"/>
      <c r="L29" s="53"/>
      <c r="M29" s="51">
        <f t="shared" si="3"/>
        <v>0</v>
      </c>
    </row>
    <row r="30" spans="1:13" ht="12.75" hidden="1">
      <c r="A30" s="54"/>
      <c r="B30" s="55"/>
      <c r="C30" s="53"/>
      <c r="D30" s="53"/>
      <c r="E30" s="53"/>
      <c r="F30" s="50"/>
      <c r="G30" s="53"/>
      <c r="H30" s="53"/>
      <c r="I30" s="53"/>
      <c r="J30" s="53"/>
      <c r="K30" s="53"/>
      <c r="L30" s="53"/>
      <c r="M30" s="51"/>
    </row>
    <row r="31" spans="1:13" ht="46.5" customHeight="1">
      <c r="A31" s="54"/>
      <c r="B31" s="55" t="s">
        <v>181</v>
      </c>
      <c r="C31" s="53">
        <v>12</v>
      </c>
      <c r="D31" s="53"/>
      <c r="E31" s="53"/>
      <c r="F31" s="50">
        <f t="shared" si="1"/>
        <v>0</v>
      </c>
      <c r="G31" s="53"/>
      <c r="H31" s="53"/>
      <c r="I31" s="53"/>
      <c r="J31" s="53"/>
      <c r="K31" s="53"/>
      <c r="L31" s="53"/>
      <c r="M31" s="51">
        <f t="shared" si="3"/>
        <v>12</v>
      </c>
    </row>
    <row r="32" spans="1:13" ht="38.25" hidden="1">
      <c r="A32" s="54"/>
      <c r="B32" s="55" t="s">
        <v>188</v>
      </c>
      <c r="C32" s="53"/>
      <c r="D32" s="53"/>
      <c r="E32" s="53"/>
      <c r="F32" s="50">
        <f t="shared" si="1"/>
        <v>0</v>
      </c>
      <c r="G32" s="53"/>
      <c r="H32" s="53"/>
      <c r="I32" s="53"/>
      <c r="J32" s="53"/>
      <c r="K32" s="53"/>
      <c r="L32" s="53"/>
      <c r="M32" s="51">
        <f t="shared" si="3"/>
        <v>0</v>
      </c>
    </row>
    <row r="33" spans="1:13" ht="12.75">
      <c r="A33" s="54"/>
      <c r="B33" s="55" t="s">
        <v>212</v>
      </c>
      <c r="C33" s="53">
        <v>155</v>
      </c>
      <c r="D33" s="53"/>
      <c r="E33" s="53"/>
      <c r="F33" s="50">
        <f t="shared" si="1"/>
        <v>0</v>
      </c>
      <c r="G33" s="53"/>
      <c r="H33" s="53"/>
      <c r="I33" s="53"/>
      <c r="J33" s="53"/>
      <c r="K33" s="53"/>
      <c r="L33" s="53"/>
      <c r="M33" s="51">
        <f t="shared" si="3"/>
        <v>155</v>
      </c>
    </row>
    <row r="34" spans="1:13" ht="12.75">
      <c r="A34" s="71" t="s">
        <v>213</v>
      </c>
      <c r="B34" s="62" t="s">
        <v>214</v>
      </c>
      <c r="C34" s="50">
        <f>C35+C41+C53+C51+C55</f>
        <v>1575.199</v>
      </c>
      <c r="D34" s="50">
        <f>D35+D41+D53+D51+D55+D60</f>
        <v>797.8029999999999</v>
      </c>
      <c r="E34" s="50">
        <f>E35+E41+E53+E51+E55+E60</f>
        <v>14.612</v>
      </c>
      <c r="F34" s="50">
        <f t="shared" si="1"/>
        <v>200</v>
      </c>
      <c r="G34" s="50">
        <f aca="true" t="shared" si="8" ref="G34:L34">G35+G41+G53+G51+G55+G60</f>
        <v>200</v>
      </c>
      <c r="H34" s="50">
        <f t="shared" si="8"/>
        <v>0</v>
      </c>
      <c r="I34" s="50">
        <f t="shared" si="8"/>
        <v>0</v>
      </c>
      <c r="J34" s="50">
        <f t="shared" si="8"/>
        <v>0</v>
      </c>
      <c r="K34" s="50">
        <f t="shared" si="8"/>
        <v>0</v>
      </c>
      <c r="L34" s="50">
        <f t="shared" si="8"/>
        <v>0</v>
      </c>
      <c r="M34" s="51">
        <f t="shared" si="3"/>
        <v>1775.199</v>
      </c>
    </row>
    <row r="35" spans="1:13" ht="12.75">
      <c r="A35" s="72" t="s">
        <v>68</v>
      </c>
      <c r="B35" s="62" t="s">
        <v>208</v>
      </c>
      <c r="C35" s="50">
        <f>C36+C37+C38+C39+C40</f>
        <v>1335.249</v>
      </c>
      <c r="D35" s="50">
        <f>D36+D37+D38+D39</f>
        <v>797.8029999999999</v>
      </c>
      <c r="E35" s="50">
        <f>E36+E37+E38+E39</f>
        <v>14.612</v>
      </c>
      <c r="F35" s="50">
        <f t="shared" si="1"/>
        <v>0</v>
      </c>
      <c r="G35" s="50">
        <f aca="true" t="shared" si="9" ref="G35:L35">G36+G37+G38+G39</f>
        <v>0</v>
      </c>
      <c r="H35" s="50">
        <f t="shared" si="9"/>
        <v>0</v>
      </c>
      <c r="I35" s="50">
        <f t="shared" si="9"/>
        <v>0</v>
      </c>
      <c r="J35" s="50">
        <f t="shared" si="9"/>
        <v>0</v>
      </c>
      <c r="K35" s="50">
        <f t="shared" si="9"/>
        <v>0</v>
      </c>
      <c r="L35" s="50">
        <f t="shared" si="9"/>
        <v>0</v>
      </c>
      <c r="M35" s="51">
        <f>C35+F35</f>
        <v>1335.249</v>
      </c>
    </row>
    <row r="36" spans="1:13" ht="12.75">
      <c r="A36" s="54" t="s">
        <v>132</v>
      </c>
      <c r="B36" s="55" t="s">
        <v>133</v>
      </c>
      <c r="C36" s="53">
        <v>9</v>
      </c>
      <c r="D36" s="53"/>
      <c r="E36" s="53"/>
      <c r="F36" s="50">
        <f t="shared" si="1"/>
        <v>0</v>
      </c>
      <c r="G36" s="53"/>
      <c r="H36" s="53"/>
      <c r="I36" s="53"/>
      <c r="J36" s="53"/>
      <c r="K36" s="53"/>
      <c r="L36" s="53"/>
      <c r="M36" s="51">
        <f t="shared" si="3"/>
        <v>9</v>
      </c>
    </row>
    <row r="37" spans="1:13" ht="12.75">
      <c r="A37" s="54" t="s">
        <v>140</v>
      </c>
      <c r="B37" s="55" t="s">
        <v>141</v>
      </c>
      <c r="C37" s="53">
        <f>293.5+851.5</f>
        <v>1145</v>
      </c>
      <c r="D37" s="53">
        <f>195.628+602.175</f>
        <v>797.8029999999999</v>
      </c>
      <c r="E37" s="53">
        <f>11.112+3.5</f>
        <v>14.612</v>
      </c>
      <c r="F37" s="50">
        <f t="shared" si="1"/>
        <v>0</v>
      </c>
      <c r="G37" s="53"/>
      <c r="H37" s="53"/>
      <c r="I37" s="53"/>
      <c r="J37" s="53"/>
      <c r="K37" s="53"/>
      <c r="L37" s="53"/>
      <c r="M37" s="51">
        <f t="shared" si="3"/>
        <v>1145</v>
      </c>
    </row>
    <row r="38" spans="1:13" ht="12.75">
      <c r="A38" s="54" t="s">
        <v>142</v>
      </c>
      <c r="B38" s="55" t="s">
        <v>143</v>
      </c>
      <c r="C38" s="53">
        <v>15</v>
      </c>
      <c r="D38" s="53"/>
      <c r="E38" s="53"/>
      <c r="F38" s="50">
        <f t="shared" si="1"/>
        <v>0</v>
      </c>
      <c r="G38" s="53"/>
      <c r="H38" s="53"/>
      <c r="I38" s="53"/>
      <c r="J38" s="53"/>
      <c r="K38" s="53"/>
      <c r="L38" s="53"/>
      <c r="M38" s="51">
        <f t="shared" si="3"/>
        <v>15</v>
      </c>
    </row>
    <row r="39" spans="1:13" ht="12.75">
      <c r="A39" s="54" t="s">
        <v>144</v>
      </c>
      <c r="B39" s="55" t="s">
        <v>145</v>
      </c>
      <c r="C39" s="53">
        <v>66.4</v>
      </c>
      <c r="D39" s="53"/>
      <c r="E39" s="53"/>
      <c r="F39" s="50">
        <f t="shared" si="1"/>
        <v>0</v>
      </c>
      <c r="G39" s="53"/>
      <c r="H39" s="53"/>
      <c r="I39" s="53"/>
      <c r="J39" s="53"/>
      <c r="K39" s="53"/>
      <c r="L39" s="53"/>
      <c r="M39" s="51">
        <f t="shared" si="3"/>
        <v>66.4</v>
      </c>
    </row>
    <row r="40" spans="1:13" ht="56.25" customHeight="1">
      <c r="A40" s="54" t="s">
        <v>146</v>
      </c>
      <c r="B40" s="55" t="s">
        <v>147</v>
      </c>
      <c r="C40" s="53">
        <v>99.849</v>
      </c>
      <c r="D40" s="53"/>
      <c r="E40" s="53"/>
      <c r="F40" s="50">
        <f>G40+J40</f>
        <v>0</v>
      </c>
      <c r="G40" s="53"/>
      <c r="H40" s="53"/>
      <c r="I40" s="53"/>
      <c r="J40" s="53"/>
      <c r="K40" s="53"/>
      <c r="L40" s="53"/>
      <c r="M40" s="51">
        <f>C40+F40</f>
        <v>99.849</v>
      </c>
    </row>
    <row r="41" spans="1:13" ht="12.75">
      <c r="A41" s="72">
        <v>130000</v>
      </c>
      <c r="B41" s="62" t="s">
        <v>218</v>
      </c>
      <c r="C41" s="50">
        <f>C42+C43+C46+C49+C50+C44</f>
        <v>199.95000000000002</v>
      </c>
      <c r="D41" s="50">
        <f>D42+D43+D46+D49+D50</f>
        <v>0</v>
      </c>
      <c r="E41" s="50">
        <f>E42+E43+E46+E49+E50</f>
        <v>0</v>
      </c>
      <c r="F41" s="50">
        <f t="shared" si="1"/>
        <v>0</v>
      </c>
      <c r="G41" s="50">
        <f aca="true" t="shared" si="10" ref="G41:L41">G42+G43+G46+G49+G50</f>
        <v>0</v>
      </c>
      <c r="H41" s="50">
        <f t="shared" si="10"/>
        <v>0</v>
      </c>
      <c r="I41" s="50">
        <f t="shared" si="10"/>
        <v>0</v>
      </c>
      <c r="J41" s="50">
        <f t="shared" si="10"/>
        <v>0</v>
      </c>
      <c r="K41" s="50">
        <f t="shared" si="10"/>
        <v>0</v>
      </c>
      <c r="L41" s="50">
        <f t="shared" si="10"/>
        <v>0</v>
      </c>
      <c r="M41" s="51">
        <f t="shared" si="3"/>
        <v>199.95000000000002</v>
      </c>
    </row>
    <row r="42" spans="1:13" ht="17.25" customHeight="1">
      <c r="A42" s="54">
        <v>130102</v>
      </c>
      <c r="B42" s="55" t="s">
        <v>165</v>
      </c>
      <c r="C42" s="53">
        <v>42.071</v>
      </c>
      <c r="D42" s="53"/>
      <c r="E42" s="53"/>
      <c r="F42" s="50">
        <f t="shared" si="1"/>
        <v>0</v>
      </c>
      <c r="G42" s="53"/>
      <c r="H42" s="53"/>
      <c r="I42" s="53"/>
      <c r="J42" s="53"/>
      <c r="K42" s="53"/>
      <c r="L42" s="53"/>
      <c r="M42" s="51">
        <f t="shared" si="3"/>
        <v>42.071</v>
      </c>
    </row>
    <row r="43" spans="1:13" ht="25.5" hidden="1">
      <c r="A43" s="54">
        <v>130104</v>
      </c>
      <c r="B43" s="55" t="s">
        <v>166</v>
      </c>
      <c r="C43" s="53"/>
      <c r="D43" s="53"/>
      <c r="E43" s="53"/>
      <c r="F43" s="50">
        <f t="shared" si="1"/>
        <v>0</v>
      </c>
      <c r="G43" s="53"/>
      <c r="H43" s="53"/>
      <c r="I43" s="53"/>
      <c r="J43" s="53"/>
      <c r="K43" s="53"/>
      <c r="L43" s="53"/>
      <c r="M43" s="51">
        <f t="shared" si="3"/>
        <v>0</v>
      </c>
    </row>
    <row r="44" spans="1:13" ht="28.5" customHeight="1">
      <c r="A44" s="54" t="s">
        <v>480</v>
      </c>
      <c r="B44" s="55" t="s">
        <v>516</v>
      </c>
      <c r="C44" s="53">
        <v>29.929</v>
      </c>
      <c r="D44" s="53"/>
      <c r="E44" s="53"/>
      <c r="F44" s="50">
        <f t="shared" si="1"/>
        <v>0</v>
      </c>
      <c r="G44" s="53"/>
      <c r="H44" s="53"/>
      <c r="I44" s="53"/>
      <c r="J44" s="53"/>
      <c r="K44" s="53"/>
      <c r="L44" s="53"/>
      <c r="M44" s="51">
        <f t="shared" si="3"/>
        <v>29.929</v>
      </c>
    </row>
    <row r="45" spans="1:13" ht="12.75" hidden="1">
      <c r="A45" s="54">
        <v>130112</v>
      </c>
      <c r="B45" s="55" t="s">
        <v>219</v>
      </c>
      <c r="C45" s="53"/>
      <c r="D45" s="53"/>
      <c r="E45" s="53"/>
      <c r="F45" s="50">
        <f t="shared" si="1"/>
        <v>0</v>
      </c>
      <c r="G45" s="53"/>
      <c r="H45" s="53"/>
      <c r="I45" s="53"/>
      <c r="J45" s="53"/>
      <c r="K45" s="53"/>
      <c r="L45" s="53"/>
      <c r="M45" s="51">
        <f t="shared" si="3"/>
        <v>0</v>
      </c>
    </row>
    <row r="46" spans="1:13" ht="12.75">
      <c r="A46" s="54">
        <v>130112</v>
      </c>
      <c r="B46" s="55" t="s">
        <v>220</v>
      </c>
      <c r="C46" s="53">
        <f>C48</f>
        <v>50</v>
      </c>
      <c r="D46" s="53">
        <f>D48</f>
        <v>0</v>
      </c>
      <c r="E46" s="53">
        <f>E48</f>
        <v>0</v>
      </c>
      <c r="F46" s="50">
        <f t="shared" si="1"/>
        <v>0</v>
      </c>
      <c r="G46" s="53">
        <f aca="true" t="shared" si="11" ref="G46:L46">G48</f>
        <v>0</v>
      </c>
      <c r="H46" s="53">
        <f t="shared" si="11"/>
        <v>0</v>
      </c>
      <c r="I46" s="53">
        <f t="shared" si="11"/>
        <v>0</v>
      </c>
      <c r="J46" s="53">
        <f t="shared" si="11"/>
        <v>0</v>
      </c>
      <c r="K46" s="53">
        <f t="shared" si="11"/>
        <v>0</v>
      </c>
      <c r="L46" s="53">
        <f t="shared" si="11"/>
        <v>0</v>
      </c>
      <c r="M46" s="51">
        <f t="shared" si="3"/>
        <v>50</v>
      </c>
    </row>
    <row r="47" spans="1:13" ht="12.75">
      <c r="A47" s="54"/>
      <c r="B47" s="55" t="s">
        <v>47</v>
      </c>
      <c r="C47" s="53"/>
      <c r="D47" s="53"/>
      <c r="E47" s="53"/>
      <c r="F47" s="50">
        <f t="shared" si="1"/>
        <v>0</v>
      </c>
      <c r="G47" s="53"/>
      <c r="H47" s="53"/>
      <c r="I47" s="53"/>
      <c r="J47" s="53"/>
      <c r="K47" s="53"/>
      <c r="L47" s="53"/>
      <c r="M47" s="51">
        <f t="shared" si="3"/>
        <v>0</v>
      </c>
    </row>
    <row r="48" spans="1:13" ht="12.75">
      <c r="A48" s="54"/>
      <c r="B48" s="55" t="s">
        <v>169</v>
      </c>
      <c r="C48" s="53">
        <v>50</v>
      </c>
      <c r="D48" s="53"/>
      <c r="E48" s="53"/>
      <c r="F48" s="50">
        <f t="shared" si="1"/>
        <v>0</v>
      </c>
      <c r="G48" s="53"/>
      <c r="H48" s="53"/>
      <c r="I48" s="53"/>
      <c r="J48" s="53"/>
      <c r="K48" s="53"/>
      <c r="L48" s="53"/>
      <c r="M48" s="51">
        <f t="shared" si="3"/>
        <v>50</v>
      </c>
    </row>
    <row r="49" spans="1:13" ht="42.75" customHeight="1">
      <c r="A49" s="54">
        <v>130201</v>
      </c>
      <c r="B49" s="55" t="s">
        <v>170</v>
      </c>
      <c r="C49" s="53">
        <v>25</v>
      </c>
      <c r="D49" s="53"/>
      <c r="E49" s="53"/>
      <c r="F49" s="50">
        <f t="shared" si="1"/>
        <v>0</v>
      </c>
      <c r="G49" s="53"/>
      <c r="H49" s="53"/>
      <c r="I49" s="53"/>
      <c r="J49" s="53"/>
      <c r="K49" s="53"/>
      <c r="L49" s="53"/>
      <c r="M49" s="51">
        <f t="shared" si="3"/>
        <v>25</v>
      </c>
    </row>
    <row r="50" spans="1:13" ht="30.75" customHeight="1">
      <c r="A50" s="54">
        <v>130204</v>
      </c>
      <c r="B50" s="55" t="s">
        <v>171</v>
      </c>
      <c r="C50" s="53">
        <v>52.95</v>
      </c>
      <c r="D50" s="53"/>
      <c r="E50" s="53"/>
      <c r="F50" s="50">
        <f t="shared" si="1"/>
        <v>0</v>
      </c>
      <c r="G50" s="53"/>
      <c r="H50" s="53"/>
      <c r="I50" s="53"/>
      <c r="J50" s="53"/>
      <c r="K50" s="53"/>
      <c r="L50" s="53"/>
      <c r="M50" s="51">
        <f t="shared" si="3"/>
        <v>52.95</v>
      </c>
    </row>
    <row r="51" spans="1:13" ht="12.75" hidden="1">
      <c r="A51" s="72">
        <v>160000</v>
      </c>
      <c r="B51" s="62" t="s">
        <v>172</v>
      </c>
      <c r="C51" s="50">
        <f>C52</f>
        <v>0</v>
      </c>
      <c r="D51" s="50">
        <f>D52</f>
        <v>0</v>
      </c>
      <c r="E51" s="50">
        <f>E52</f>
        <v>0</v>
      </c>
      <c r="F51" s="50">
        <f t="shared" si="1"/>
        <v>0</v>
      </c>
      <c r="G51" s="50">
        <f aca="true" t="shared" si="12" ref="G51:L51">G52</f>
        <v>0</v>
      </c>
      <c r="H51" s="50">
        <f t="shared" si="12"/>
        <v>0</v>
      </c>
      <c r="I51" s="50">
        <f t="shared" si="12"/>
        <v>0</v>
      </c>
      <c r="J51" s="50">
        <f t="shared" si="12"/>
        <v>0</v>
      </c>
      <c r="K51" s="50">
        <f t="shared" si="12"/>
        <v>0</v>
      </c>
      <c r="L51" s="50">
        <f t="shared" si="12"/>
        <v>0</v>
      </c>
      <c r="M51" s="51">
        <f t="shared" si="3"/>
        <v>0</v>
      </c>
    </row>
    <row r="52" spans="1:13" ht="25.5" hidden="1">
      <c r="A52" s="54">
        <v>160903</v>
      </c>
      <c r="B52" s="55" t="s">
        <v>173</v>
      </c>
      <c r="C52" s="53"/>
      <c r="D52" s="53"/>
      <c r="E52" s="53"/>
      <c r="F52" s="50">
        <f t="shared" si="1"/>
        <v>0</v>
      </c>
      <c r="G52" s="53"/>
      <c r="H52" s="53"/>
      <c r="I52" s="53"/>
      <c r="J52" s="53"/>
      <c r="K52" s="53"/>
      <c r="L52" s="53"/>
      <c r="M52" s="51">
        <f t="shared" si="3"/>
        <v>0</v>
      </c>
    </row>
    <row r="53" spans="1:13" ht="12.75">
      <c r="A53" s="48">
        <v>240000</v>
      </c>
      <c r="B53" s="73" t="s">
        <v>376</v>
      </c>
      <c r="C53" s="50">
        <f>C54</f>
        <v>0</v>
      </c>
      <c r="D53" s="50">
        <f>D54</f>
        <v>0</v>
      </c>
      <c r="E53" s="50">
        <f>E54</f>
        <v>0</v>
      </c>
      <c r="F53" s="50">
        <f t="shared" si="1"/>
        <v>200</v>
      </c>
      <c r="G53" s="50">
        <f aca="true" t="shared" si="13" ref="G53:L53">G54</f>
        <v>200</v>
      </c>
      <c r="H53" s="50">
        <f t="shared" si="13"/>
        <v>0</v>
      </c>
      <c r="I53" s="50">
        <f t="shared" si="13"/>
        <v>0</v>
      </c>
      <c r="J53" s="50">
        <f t="shared" si="13"/>
        <v>0</v>
      </c>
      <c r="K53" s="50">
        <f t="shared" si="13"/>
        <v>0</v>
      </c>
      <c r="L53" s="50">
        <f t="shared" si="13"/>
        <v>0</v>
      </c>
      <c r="M53" s="51">
        <f t="shared" si="3"/>
        <v>200</v>
      </c>
    </row>
    <row r="54" spans="1:13" ht="39" customHeight="1">
      <c r="A54" s="52">
        <v>240900</v>
      </c>
      <c r="B54" s="57" t="s">
        <v>177</v>
      </c>
      <c r="C54" s="53"/>
      <c r="D54" s="63"/>
      <c r="E54" s="63"/>
      <c r="F54" s="50">
        <f t="shared" si="1"/>
        <v>200</v>
      </c>
      <c r="G54" s="53">
        <v>200</v>
      </c>
      <c r="H54" s="63"/>
      <c r="I54" s="63"/>
      <c r="J54" s="63"/>
      <c r="K54" s="63"/>
      <c r="L54" s="63"/>
      <c r="M54" s="51">
        <f t="shared" si="3"/>
        <v>200</v>
      </c>
    </row>
    <row r="55" spans="1:13" ht="12.75">
      <c r="A55" s="59">
        <v>250000</v>
      </c>
      <c r="B55" s="49" t="s">
        <v>377</v>
      </c>
      <c r="C55" s="50">
        <f>C56</f>
        <v>40</v>
      </c>
      <c r="D55" s="50">
        <f>D56</f>
        <v>0</v>
      </c>
      <c r="E55" s="50">
        <f>E56</f>
        <v>0</v>
      </c>
      <c r="F55" s="50">
        <f t="shared" si="1"/>
        <v>0</v>
      </c>
      <c r="G55" s="50">
        <f aca="true" t="shared" si="14" ref="G55:L55">G56</f>
        <v>0</v>
      </c>
      <c r="H55" s="50">
        <f t="shared" si="14"/>
        <v>0</v>
      </c>
      <c r="I55" s="50">
        <f t="shared" si="14"/>
        <v>0</v>
      </c>
      <c r="J55" s="50">
        <f t="shared" si="14"/>
        <v>0</v>
      </c>
      <c r="K55" s="50">
        <f t="shared" si="14"/>
        <v>0</v>
      </c>
      <c r="L55" s="50">
        <f t="shared" si="14"/>
        <v>0</v>
      </c>
      <c r="M55" s="51">
        <f t="shared" si="3"/>
        <v>40</v>
      </c>
    </row>
    <row r="56" spans="1:13" ht="12.75">
      <c r="A56" s="60">
        <v>250404</v>
      </c>
      <c r="B56" s="55" t="s">
        <v>179</v>
      </c>
      <c r="C56" s="53">
        <f>C58</f>
        <v>40</v>
      </c>
      <c r="D56" s="63"/>
      <c r="E56" s="63"/>
      <c r="F56" s="50">
        <f t="shared" si="1"/>
        <v>0</v>
      </c>
      <c r="G56" s="53"/>
      <c r="H56" s="63"/>
      <c r="I56" s="63"/>
      <c r="J56" s="63"/>
      <c r="K56" s="63"/>
      <c r="L56" s="63"/>
      <c r="M56" s="51">
        <f t="shared" si="3"/>
        <v>40</v>
      </c>
    </row>
    <row r="57" spans="1:13" ht="12.75">
      <c r="A57" s="60"/>
      <c r="B57" s="55" t="s">
        <v>47</v>
      </c>
      <c r="C57" s="63"/>
      <c r="D57" s="63"/>
      <c r="E57" s="63"/>
      <c r="F57" s="50">
        <f t="shared" si="1"/>
        <v>0</v>
      </c>
      <c r="G57" s="53"/>
      <c r="H57" s="63"/>
      <c r="I57" s="63"/>
      <c r="J57" s="63"/>
      <c r="K57" s="63"/>
      <c r="L57" s="63"/>
      <c r="M57" s="51">
        <f t="shared" si="3"/>
        <v>0</v>
      </c>
    </row>
    <row r="58" spans="1:13" ht="44.25" customHeight="1">
      <c r="A58" s="60"/>
      <c r="B58" s="64" t="s">
        <v>6</v>
      </c>
      <c r="C58" s="53">
        <v>40</v>
      </c>
      <c r="D58" s="63"/>
      <c r="E58" s="63"/>
      <c r="F58" s="50">
        <f t="shared" si="1"/>
        <v>0</v>
      </c>
      <c r="G58" s="53"/>
      <c r="H58" s="63"/>
      <c r="I58" s="63"/>
      <c r="J58" s="63"/>
      <c r="K58" s="63"/>
      <c r="L58" s="63"/>
      <c r="M58" s="51">
        <f t="shared" si="3"/>
        <v>40</v>
      </c>
    </row>
    <row r="59" spans="1:13" ht="25.5" hidden="1">
      <c r="A59" s="52"/>
      <c r="B59" s="65" t="s">
        <v>190</v>
      </c>
      <c r="C59" s="53"/>
      <c r="D59" s="63"/>
      <c r="E59" s="63"/>
      <c r="F59" s="50">
        <f t="shared" si="1"/>
        <v>0</v>
      </c>
      <c r="G59" s="53"/>
      <c r="H59" s="63"/>
      <c r="I59" s="63"/>
      <c r="J59" s="63"/>
      <c r="K59" s="63"/>
      <c r="L59" s="63"/>
      <c r="M59" s="51">
        <f t="shared" si="3"/>
        <v>0</v>
      </c>
    </row>
    <row r="60" spans="1:13" ht="12.75" hidden="1">
      <c r="A60" s="48" t="s">
        <v>221</v>
      </c>
      <c r="B60" s="62" t="s">
        <v>372</v>
      </c>
      <c r="C60" s="50">
        <f>C61</f>
        <v>0</v>
      </c>
      <c r="D60" s="50">
        <f>D61</f>
        <v>0</v>
      </c>
      <c r="E60" s="50">
        <f>E61</f>
        <v>0</v>
      </c>
      <c r="F60" s="50">
        <f t="shared" si="1"/>
        <v>0</v>
      </c>
      <c r="G60" s="50">
        <f aca="true" t="shared" si="15" ref="G60:L60">G61</f>
        <v>0</v>
      </c>
      <c r="H60" s="50">
        <f t="shared" si="15"/>
        <v>0</v>
      </c>
      <c r="I60" s="50">
        <f t="shared" si="15"/>
        <v>0</v>
      </c>
      <c r="J60" s="50">
        <f t="shared" si="15"/>
        <v>0</v>
      </c>
      <c r="K60" s="50">
        <f t="shared" si="15"/>
        <v>0</v>
      </c>
      <c r="L60" s="50">
        <f t="shared" si="15"/>
        <v>0</v>
      </c>
      <c r="M60" s="51">
        <f t="shared" si="3"/>
        <v>0</v>
      </c>
    </row>
    <row r="61" spans="1:13" ht="12.75" hidden="1">
      <c r="A61" s="52" t="s">
        <v>222</v>
      </c>
      <c r="B61" s="65" t="s">
        <v>223</v>
      </c>
      <c r="C61" s="53">
        <f>C63</f>
        <v>0</v>
      </c>
      <c r="D61" s="63"/>
      <c r="E61" s="63"/>
      <c r="F61" s="50">
        <f t="shared" si="1"/>
        <v>0</v>
      </c>
      <c r="G61" s="53"/>
      <c r="H61" s="63"/>
      <c r="I61" s="63"/>
      <c r="J61" s="63"/>
      <c r="K61" s="63"/>
      <c r="L61" s="63"/>
      <c r="M61" s="51">
        <f t="shared" si="3"/>
        <v>0</v>
      </c>
    </row>
    <row r="62" spans="1:13" ht="12.75" hidden="1">
      <c r="A62" s="52"/>
      <c r="B62" s="55" t="s">
        <v>47</v>
      </c>
      <c r="C62" s="53"/>
      <c r="D62" s="63"/>
      <c r="E62" s="63"/>
      <c r="F62" s="50"/>
      <c r="G62" s="53"/>
      <c r="H62" s="63"/>
      <c r="I62" s="63"/>
      <c r="J62" s="63"/>
      <c r="K62" s="63"/>
      <c r="L62" s="63"/>
      <c r="M62" s="51"/>
    </row>
    <row r="63" spans="1:13" ht="25.5" hidden="1">
      <c r="A63" s="52"/>
      <c r="B63" s="65" t="s">
        <v>224</v>
      </c>
      <c r="C63" s="53"/>
      <c r="D63" s="63"/>
      <c r="E63" s="63"/>
      <c r="F63" s="50">
        <f t="shared" si="1"/>
        <v>0</v>
      </c>
      <c r="G63" s="53"/>
      <c r="H63" s="63"/>
      <c r="I63" s="63"/>
      <c r="J63" s="63"/>
      <c r="K63" s="63"/>
      <c r="L63" s="63"/>
      <c r="M63" s="51">
        <f t="shared" si="3"/>
        <v>0</v>
      </c>
    </row>
    <row r="64" spans="1:13" ht="12.75">
      <c r="A64" s="71" t="s">
        <v>225</v>
      </c>
      <c r="B64" s="62" t="s">
        <v>226</v>
      </c>
      <c r="C64" s="50">
        <f>C65+C88+C90</f>
        <v>71360.94900000001</v>
      </c>
      <c r="D64" s="50">
        <f>D65+D88+D90</f>
        <v>43142.94200000001</v>
      </c>
      <c r="E64" s="50">
        <f>E65+E88+E90</f>
        <v>8372.920999999998</v>
      </c>
      <c r="F64" s="50">
        <f t="shared" si="1"/>
        <v>472.86300000000006</v>
      </c>
      <c r="G64" s="50">
        <f aca="true" t="shared" si="16" ref="G64:L64">G65+G88+G90</f>
        <v>283.374</v>
      </c>
      <c r="H64" s="50">
        <f t="shared" si="16"/>
        <v>175.628</v>
      </c>
      <c r="I64" s="50">
        <f t="shared" si="16"/>
        <v>0</v>
      </c>
      <c r="J64" s="50">
        <f t="shared" si="16"/>
        <v>189.489</v>
      </c>
      <c r="K64" s="50">
        <f t="shared" si="16"/>
        <v>189.489</v>
      </c>
      <c r="L64" s="50">
        <f t="shared" si="16"/>
        <v>189.489</v>
      </c>
      <c r="M64" s="51">
        <f>C64+F64</f>
        <v>71833.812</v>
      </c>
    </row>
    <row r="65" spans="1:13" ht="12.75">
      <c r="A65" s="72" t="s">
        <v>33</v>
      </c>
      <c r="B65" s="62" t="s">
        <v>227</v>
      </c>
      <c r="C65" s="50">
        <f aca="true" t="shared" si="17" ref="C65:L65">C66+C70+C71+C74+C75+C78+C79+C80+C81+C87+C86</f>
        <v>70070.78600000001</v>
      </c>
      <c r="D65" s="50">
        <f t="shared" si="17"/>
        <v>42397.34500000001</v>
      </c>
      <c r="E65" s="50">
        <f t="shared" si="17"/>
        <v>8271.648</v>
      </c>
      <c r="F65" s="50">
        <f t="shared" si="17"/>
        <v>472.86300000000006</v>
      </c>
      <c r="G65" s="50">
        <f t="shared" si="17"/>
        <v>283.374</v>
      </c>
      <c r="H65" s="50">
        <f t="shared" si="17"/>
        <v>175.628</v>
      </c>
      <c r="I65" s="50">
        <f t="shared" si="17"/>
        <v>0</v>
      </c>
      <c r="J65" s="50">
        <f t="shared" si="17"/>
        <v>189.489</v>
      </c>
      <c r="K65" s="50">
        <f t="shared" si="17"/>
        <v>189.489</v>
      </c>
      <c r="L65" s="50">
        <f t="shared" si="17"/>
        <v>189.489</v>
      </c>
      <c r="M65" s="51">
        <f t="shared" si="3"/>
        <v>70543.649</v>
      </c>
    </row>
    <row r="66" spans="1:13" ht="44.25" customHeight="1">
      <c r="A66" s="54" t="s">
        <v>34</v>
      </c>
      <c r="B66" s="55" t="s">
        <v>35</v>
      </c>
      <c r="C66" s="53">
        <v>64879.629</v>
      </c>
      <c r="D66" s="53">
        <v>39588.695</v>
      </c>
      <c r="E66" s="53">
        <v>8098.883</v>
      </c>
      <c r="F66" s="50">
        <f t="shared" si="1"/>
        <v>348.374</v>
      </c>
      <c r="G66" s="53">
        <v>283.374</v>
      </c>
      <c r="H66" s="53">
        <v>175.628</v>
      </c>
      <c r="I66" s="53"/>
      <c r="J66" s="53">
        <v>65</v>
      </c>
      <c r="K66" s="53">
        <v>65</v>
      </c>
      <c r="L66" s="53">
        <v>65</v>
      </c>
      <c r="M66" s="51">
        <f t="shared" si="3"/>
        <v>65228.003000000004</v>
      </c>
    </row>
    <row r="67" spans="1:13" ht="12.75" hidden="1">
      <c r="A67" s="54"/>
      <c r="B67" s="55" t="s">
        <v>47</v>
      </c>
      <c r="C67" s="53"/>
      <c r="D67" s="53"/>
      <c r="E67" s="53"/>
      <c r="F67" s="50"/>
      <c r="G67" s="53"/>
      <c r="H67" s="53"/>
      <c r="I67" s="53"/>
      <c r="J67" s="53"/>
      <c r="K67" s="53"/>
      <c r="L67" s="53"/>
      <c r="M67" s="51">
        <f t="shared" si="3"/>
        <v>0</v>
      </c>
    </row>
    <row r="68" spans="1:13" ht="12.75" hidden="1">
      <c r="A68" s="54"/>
      <c r="B68" s="55" t="s">
        <v>58</v>
      </c>
      <c r="C68" s="53"/>
      <c r="D68" s="53"/>
      <c r="E68" s="53"/>
      <c r="F68" s="50"/>
      <c r="G68" s="53"/>
      <c r="H68" s="53"/>
      <c r="I68" s="53"/>
      <c r="J68" s="53"/>
      <c r="K68" s="53"/>
      <c r="L68" s="53"/>
      <c r="M68" s="51">
        <f t="shared" si="3"/>
        <v>0</v>
      </c>
    </row>
    <row r="69" spans="1:13" ht="12.75" hidden="1">
      <c r="A69" s="54" t="s">
        <v>36</v>
      </c>
      <c r="B69" s="55" t="s">
        <v>37</v>
      </c>
      <c r="C69" s="53"/>
      <c r="D69" s="53"/>
      <c r="E69" s="53"/>
      <c r="F69" s="50">
        <f t="shared" si="1"/>
        <v>0</v>
      </c>
      <c r="G69" s="53"/>
      <c r="H69" s="53"/>
      <c r="I69" s="53"/>
      <c r="J69" s="53"/>
      <c r="K69" s="53"/>
      <c r="L69" s="53"/>
      <c r="M69" s="51">
        <f t="shared" si="3"/>
        <v>0</v>
      </c>
    </row>
    <row r="70" spans="1:13" ht="20.25" customHeight="1">
      <c r="A70" s="54" t="s">
        <v>38</v>
      </c>
      <c r="B70" s="55" t="s">
        <v>39</v>
      </c>
      <c r="C70" s="53">
        <f>1087.641</f>
        <v>1087.641</v>
      </c>
      <c r="D70" s="53">
        <v>455.903</v>
      </c>
      <c r="E70" s="53">
        <v>76.151</v>
      </c>
      <c r="F70" s="50">
        <f t="shared" si="1"/>
        <v>0</v>
      </c>
      <c r="G70" s="53"/>
      <c r="H70" s="53"/>
      <c r="I70" s="53"/>
      <c r="J70" s="53"/>
      <c r="K70" s="53"/>
      <c r="L70" s="53"/>
      <c r="M70" s="51">
        <f t="shared" si="3"/>
        <v>1087.641</v>
      </c>
    </row>
    <row r="71" spans="1:13" ht="12.75">
      <c r="A71" s="54" t="s">
        <v>41</v>
      </c>
      <c r="B71" s="55" t="s">
        <v>42</v>
      </c>
      <c r="C71" s="58">
        <v>913.6</v>
      </c>
      <c r="D71" s="53">
        <v>658.442</v>
      </c>
      <c r="E71" s="53">
        <v>4.465</v>
      </c>
      <c r="F71" s="50">
        <f t="shared" si="1"/>
        <v>0</v>
      </c>
      <c r="G71" s="53"/>
      <c r="H71" s="53"/>
      <c r="I71" s="53"/>
      <c r="J71" s="53"/>
      <c r="K71" s="53"/>
      <c r="L71" s="53"/>
      <c r="M71" s="51">
        <f t="shared" si="3"/>
        <v>913.6</v>
      </c>
    </row>
    <row r="72" spans="1:13" ht="12.75">
      <c r="A72" s="54"/>
      <c r="B72" s="55" t="s">
        <v>47</v>
      </c>
      <c r="C72" s="53"/>
      <c r="D72" s="53"/>
      <c r="E72" s="53"/>
      <c r="F72" s="50">
        <f t="shared" si="1"/>
        <v>0</v>
      </c>
      <c r="G72" s="53"/>
      <c r="H72" s="53"/>
      <c r="I72" s="53"/>
      <c r="J72" s="53"/>
      <c r="K72" s="53"/>
      <c r="L72" s="53"/>
      <c r="M72" s="51">
        <f t="shared" si="3"/>
        <v>0</v>
      </c>
    </row>
    <row r="73" spans="1:13" ht="46.5" customHeight="1">
      <c r="A73" s="54"/>
      <c r="B73" s="55" t="s">
        <v>522</v>
      </c>
      <c r="C73" s="53">
        <v>728.073</v>
      </c>
      <c r="D73" s="53">
        <v>524.871</v>
      </c>
      <c r="E73" s="53">
        <v>3.715</v>
      </c>
      <c r="F73" s="50">
        <f t="shared" si="1"/>
        <v>0</v>
      </c>
      <c r="G73" s="53"/>
      <c r="H73" s="53"/>
      <c r="I73" s="53"/>
      <c r="J73" s="53"/>
      <c r="K73" s="53"/>
      <c r="L73" s="53"/>
      <c r="M73" s="51">
        <f t="shared" si="3"/>
        <v>728.073</v>
      </c>
    </row>
    <row r="74" spans="1:13" ht="18" customHeight="1">
      <c r="A74" s="54" t="s">
        <v>43</v>
      </c>
      <c r="B74" s="55" t="s">
        <v>44</v>
      </c>
      <c r="C74" s="53">
        <v>85.499</v>
      </c>
      <c r="D74" s="53"/>
      <c r="E74" s="53"/>
      <c r="F74" s="50">
        <f t="shared" si="1"/>
        <v>0</v>
      </c>
      <c r="G74" s="53"/>
      <c r="H74" s="53"/>
      <c r="I74" s="53"/>
      <c r="J74" s="53"/>
      <c r="K74" s="53"/>
      <c r="L74" s="53"/>
      <c r="M74" s="51">
        <f t="shared" si="3"/>
        <v>85.499</v>
      </c>
    </row>
    <row r="75" spans="1:13" ht="19.5" customHeight="1">
      <c r="A75" s="54" t="s">
        <v>45</v>
      </c>
      <c r="B75" s="55" t="s">
        <v>46</v>
      </c>
      <c r="C75" s="53">
        <v>991.03</v>
      </c>
      <c r="D75" s="53">
        <v>634.468</v>
      </c>
      <c r="E75" s="53">
        <v>26.934</v>
      </c>
      <c r="F75" s="50">
        <f t="shared" si="1"/>
        <v>0</v>
      </c>
      <c r="G75" s="53"/>
      <c r="H75" s="53"/>
      <c r="I75" s="53"/>
      <c r="J75" s="53"/>
      <c r="K75" s="53"/>
      <c r="L75" s="53"/>
      <c r="M75" s="51">
        <f t="shared" si="3"/>
        <v>991.03</v>
      </c>
    </row>
    <row r="76" spans="1:13" ht="12.75">
      <c r="A76" s="54"/>
      <c r="B76" s="55" t="s">
        <v>47</v>
      </c>
      <c r="C76" s="53"/>
      <c r="D76" s="53"/>
      <c r="E76" s="53"/>
      <c r="F76" s="50">
        <f t="shared" si="1"/>
        <v>0</v>
      </c>
      <c r="G76" s="53"/>
      <c r="H76" s="53"/>
      <c r="I76" s="53"/>
      <c r="J76" s="53"/>
      <c r="K76" s="53"/>
      <c r="L76" s="53"/>
      <c r="M76" s="51">
        <f t="shared" si="3"/>
        <v>0</v>
      </c>
    </row>
    <row r="77" spans="1:13" ht="44.25" customHeight="1">
      <c r="A77" s="54"/>
      <c r="B77" s="55" t="s">
        <v>48</v>
      </c>
      <c r="C77" s="53">
        <v>881.681</v>
      </c>
      <c r="D77" s="53">
        <v>571.201</v>
      </c>
      <c r="E77" s="53">
        <v>22.005</v>
      </c>
      <c r="F77" s="50">
        <f t="shared" si="1"/>
        <v>0</v>
      </c>
      <c r="G77" s="53"/>
      <c r="H77" s="53"/>
      <c r="I77" s="53"/>
      <c r="J77" s="53"/>
      <c r="K77" s="53"/>
      <c r="L77" s="53"/>
      <c r="M77" s="51">
        <f t="shared" si="3"/>
        <v>881.681</v>
      </c>
    </row>
    <row r="78" spans="1:13" ht="12.75">
      <c r="A78" s="54" t="s">
        <v>49</v>
      </c>
      <c r="B78" s="55" t="s">
        <v>50</v>
      </c>
      <c r="C78" s="53">
        <v>1110.045</v>
      </c>
      <c r="D78" s="53">
        <v>686.8</v>
      </c>
      <c r="E78" s="53">
        <v>44.13</v>
      </c>
      <c r="F78" s="50">
        <f t="shared" si="1"/>
        <v>0</v>
      </c>
      <c r="G78" s="53"/>
      <c r="H78" s="53"/>
      <c r="I78" s="53"/>
      <c r="J78" s="53"/>
      <c r="K78" s="53"/>
      <c r="L78" s="53"/>
      <c r="M78" s="51">
        <f t="shared" si="3"/>
        <v>1110.045</v>
      </c>
    </row>
    <row r="79" spans="1:13" ht="21" customHeight="1">
      <c r="A79" s="54" t="s">
        <v>51</v>
      </c>
      <c r="B79" s="55" t="s">
        <v>52</v>
      </c>
      <c r="C79" s="53">
        <v>440.767</v>
      </c>
      <c r="D79" s="53">
        <v>245.014</v>
      </c>
      <c r="E79" s="53">
        <v>18.17</v>
      </c>
      <c r="F79" s="50">
        <f t="shared" si="1"/>
        <v>0</v>
      </c>
      <c r="G79" s="53"/>
      <c r="H79" s="53"/>
      <c r="I79" s="53"/>
      <c r="J79" s="53"/>
      <c r="K79" s="53"/>
      <c r="L79" s="53"/>
      <c r="M79" s="51">
        <f t="shared" si="3"/>
        <v>440.767</v>
      </c>
    </row>
    <row r="80" spans="1:13" ht="12.75">
      <c r="A80" s="54" t="s">
        <v>53</v>
      </c>
      <c r="B80" s="55" t="s">
        <v>54</v>
      </c>
      <c r="C80" s="53">
        <v>186.039</v>
      </c>
      <c r="D80" s="53">
        <v>128.023</v>
      </c>
      <c r="E80" s="53">
        <v>2.915</v>
      </c>
      <c r="F80" s="50">
        <f t="shared" si="1"/>
        <v>0</v>
      </c>
      <c r="G80" s="53"/>
      <c r="H80" s="53"/>
      <c r="I80" s="53"/>
      <c r="J80" s="53"/>
      <c r="K80" s="53"/>
      <c r="L80" s="53"/>
      <c r="M80" s="51">
        <f t="shared" si="3"/>
        <v>186.039</v>
      </c>
    </row>
    <row r="81" spans="1:13" ht="19.5" customHeight="1">
      <c r="A81" s="54" t="s">
        <v>55</v>
      </c>
      <c r="B81" s="55" t="s">
        <v>56</v>
      </c>
      <c r="C81" s="58">
        <f>C83+C84</f>
        <v>353</v>
      </c>
      <c r="D81" s="53"/>
      <c r="E81" s="53"/>
      <c r="F81" s="50">
        <f t="shared" si="1"/>
        <v>0</v>
      </c>
      <c r="G81" s="53"/>
      <c r="H81" s="53"/>
      <c r="I81" s="53"/>
      <c r="J81" s="53"/>
      <c r="K81" s="53"/>
      <c r="L81" s="53"/>
      <c r="M81" s="51">
        <f t="shared" si="3"/>
        <v>353</v>
      </c>
    </row>
    <row r="82" spans="1:13" ht="12.75">
      <c r="A82" s="54"/>
      <c r="B82" s="55" t="s">
        <v>47</v>
      </c>
      <c r="C82" s="53"/>
      <c r="D82" s="53"/>
      <c r="E82" s="53"/>
      <c r="F82" s="50">
        <f t="shared" si="1"/>
        <v>0</v>
      </c>
      <c r="G82" s="53"/>
      <c r="H82" s="53"/>
      <c r="I82" s="53"/>
      <c r="J82" s="53"/>
      <c r="K82" s="53"/>
      <c r="L82" s="53"/>
      <c r="M82" s="51">
        <f t="shared" si="3"/>
        <v>0</v>
      </c>
    </row>
    <row r="83" spans="1:13" ht="30" customHeight="1">
      <c r="A83" s="54"/>
      <c r="B83" s="55" t="s">
        <v>57</v>
      </c>
      <c r="C83" s="58">
        <v>153</v>
      </c>
      <c r="D83" s="53"/>
      <c r="E83" s="53"/>
      <c r="F83" s="50">
        <f t="shared" si="1"/>
        <v>0</v>
      </c>
      <c r="G83" s="53"/>
      <c r="H83" s="53"/>
      <c r="I83" s="53"/>
      <c r="J83" s="53"/>
      <c r="K83" s="53"/>
      <c r="L83" s="53"/>
      <c r="M83" s="51">
        <f t="shared" si="3"/>
        <v>153</v>
      </c>
    </row>
    <row r="84" spans="1:13" ht="29.25" customHeight="1">
      <c r="A84" s="54"/>
      <c r="B84" s="55" t="s">
        <v>58</v>
      </c>
      <c r="C84" s="58">
        <v>200</v>
      </c>
      <c r="D84" s="53"/>
      <c r="E84" s="53"/>
      <c r="F84" s="50">
        <f t="shared" si="1"/>
        <v>0</v>
      </c>
      <c r="G84" s="53"/>
      <c r="H84" s="53"/>
      <c r="I84" s="53"/>
      <c r="J84" s="53"/>
      <c r="K84" s="53"/>
      <c r="L84" s="53"/>
      <c r="M84" s="51">
        <f t="shared" si="3"/>
        <v>200</v>
      </c>
    </row>
    <row r="85" spans="1:13" ht="56.25" customHeight="1" hidden="1">
      <c r="A85" s="54"/>
      <c r="B85" s="55" t="s">
        <v>59</v>
      </c>
      <c r="C85" s="53"/>
      <c r="D85" s="53"/>
      <c r="E85" s="53"/>
      <c r="F85" s="50">
        <f t="shared" si="1"/>
        <v>0</v>
      </c>
      <c r="G85" s="53"/>
      <c r="H85" s="53"/>
      <c r="I85" s="53"/>
      <c r="J85" s="53"/>
      <c r="K85" s="53"/>
      <c r="L85" s="53"/>
      <c r="M85" s="51">
        <f t="shared" si="3"/>
        <v>0</v>
      </c>
    </row>
    <row r="86" spans="1:13" ht="25.5">
      <c r="A86" s="54"/>
      <c r="B86" s="55" t="s">
        <v>60</v>
      </c>
      <c r="C86" s="56"/>
      <c r="D86" s="53"/>
      <c r="E86" s="53"/>
      <c r="F86" s="50">
        <f t="shared" si="1"/>
        <v>124.489</v>
      </c>
      <c r="G86" s="53"/>
      <c r="H86" s="53"/>
      <c r="I86" s="53"/>
      <c r="J86" s="53">
        <v>124.489</v>
      </c>
      <c r="K86" s="53">
        <v>124.489</v>
      </c>
      <c r="L86" s="53">
        <v>124.489</v>
      </c>
      <c r="M86" s="51">
        <f t="shared" si="3"/>
        <v>124.489</v>
      </c>
    </row>
    <row r="87" spans="1:13" ht="25.5">
      <c r="A87" s="54" t="s">
        <v>61</v>
      </c>
      <c r="B87" s="55" t="s">
        <v>62</v>
      </c>
      <c r="C87" s="56">
        <v>23.536</v>
      </c>
      <c r="D87" s="53"/>
      <c r="E87" s="53"/>
      <c r="F87" s="50">
        <f t="shared" si="1"/>
        <v>0</v>
      </c>
      <c r="G87" s="53"/>
      <c r="H87" s="53"/>
      <c r="I87" s="53"/>
      <c r="J87" s="53"/>
      <c r="K87" s="53"/>
      <c r="L87" s="53"/>
      <c r="M87" s="51">
        <f t="shared" si="3"/>
        <v>23.536</v>
      </c>
    </row>
    <row r="88" spans="1:13" ht="12.75">
      <c r="A88" s="72" t="s">
        <v>68</v>
      </c>
      <c r="B88" s="62" t="s">
        <v>208</v>
      </c>
      <c r="C88" s="50">
        <f>C89</f>
        <v>39.613</v>
      </c>
      <c r="D88" s="50">
        <f>D89</f>
        <v>0</v>
      </c>
      <c r="E88" s="50">
        <f>E89</f>
        <v>0</v>
      </c>
      <c r="F88" s="50">
        <f t="shared" si="1"/>
        <v>0</v>
      </c>
      <c r="G88" s="50">
        <f aca="true" t="shared" si="18" ref="G88:L88">G89</f>
        <v>0</v>
      </c>
      <c r="H88" s="50">
        <f t="shared" si="18"/>
        <v>0</v>
      </c>
      <c r="I88" s="50">
        <f t="shared" si="18"/>
        <v>0</v>
      </c>
      <c r="J88" s="50">
        <f t="shared" si="18"/>
        <v>0</v>
      </c>
      <c r="K88" s="50">
        <f t="shared" si="18"/>
        <v>0</v>
      </c>
      <c r="L88" s="50">
        <f t="shared" si="18"/>
        <v>0</v>
      </c>
      <c r="M88" s="51">
        <f t="shared" si="3"/>
        <v>39.613</v>
      </c>
    </row>
    <row r="89" spans="1:13" ht="36.75" customHeight="1">
      <c r="A89" s="54" t="s">
        <v>146</v>
      </c>
      <c r="B89" s="55" t="s">
        <v>147</v>
      </c>
      <c r="C89" s="53">
        <v>39.613</v>
      </c>
      <c r="D89" s="53"/>
      <c r="E89" s="53"/>
      <c r="F89" s="50">
        <f t="shared" si="1"/>
        <v>0</v>
      </c>
      <c r="G89" s="53"/>
      <c r="H89" s="53"/>
      <c r="I89" s="53"/>
      <c r="J89" s="53"/>
      <c r="K89" s="53"/>
      <c r="L89" s="53"/>
      <c r="M89" s="51">
        <f t="shared" si="3"/>
        <v>39.613</v>
      </c>
    </row>
    <row r="90" spans="1:13" ht="12.75">
      <c r="A90" s="72">
        <v>130000</v>
      </c>
      <c r="B90" s="62" t="s">
        <v>218</v>
      </c>
      <c r="C90" s="50">
        <f>C91</f>
        <v>1250.55</v>
      </c>
      <c r="D90" s="50">
        <f>D91</f>
        <v>745.597</v>
      </c>
      <c r="E90" s="50">
        <f>E91</f>
        <v>101.273</v>
      </c>
      <c r="F90" s="50">
        <f t="shared" si="1"/>
        <v>0</v>
      </c>
      <c r="G90" s="50">
        <f aca="true" t="shared" si="19" ref="G90:L90">G91</f>
        <v>0</v>
      </c>
      <c r="H90" s="50">
        <f t="shared" si="19"/>
        <v>0</v>
      </c>
      <c r="I90" s="50">
        <f t="shared" si="19"/>
        <v>0</v>
      </c>
      <c r="J90" s="50">
        <f t="shared" si="19"/>
        <v>0</v>
      </c>
      <c r="K90" s="50">
        <f t="shared" si="19"/>
        <v>0</v>
      </c>
      <c r="L90" s="50">
        <f t="shared" si="19"/>
        <v>0</v>
      </c>
      <c r="M90" s="51">
        <f t="shared" si="3"/>
        <v>1250.55</v>
      </c>
    </row>
    <row r="91" spans="1:13" ht="25.5">
      <c r="A91" s="54">
        <v>130107</v>
      </c>
      <c r="B91" s="55" t="s">
        <v>167</v>
      </c>
      <c r="C91" s="53">
        <v>1250.55</v>
      </c>
      <c r="D91" s="53">
        <v>745.597</v>
      </c>
      <c r="E91" s="53">
        <v>101.273</v>
      </c>
      <c r="F91" s="50">
        <f t="shared" si="1"/>
        <v>0</v>
      </c>
      <c r="G91" s="53"/>
      <c r="H91" s="53"/>
      <c r="I91" s="53"/>
      <c r="J91" s="53"/>
      <c r="K91" s="53"/>
      <c r="L91" s="53"/>
      <c r="M91" s="51">
        <f t="shared" si="3"/>
        <v>1250.55</v>
      </c>
    </row>
    <row r="92" spans="1:13" ht="12.75">
      <c r="A92" s="71" t="s">
        <v>228</v>
      </c>
      <c r="B92" s="62" t="s">
        <v>229</v>
      </c>
      <c r="C92" s="50">
        <f>C93</f>
        <v>16442.5</v>
      </c>
      <c r="D92" s="50">
        <f>D93</f>
        <v>0</v>
      </c>
      <c r="E92" s="50">
        <f>E93</f>
        <v>0</v>
      </c>
      <c r="F92" s="50">
        <f aca="true" t="shared" si="20" ref="F92:F151">G92+J92</f>
        <v>10.161</v>
      </c>
      <c r="G92" s="50">
        <f aca="true" t="shared" si="21" ref="G92:L92">G93</f>
        <v>10.161</v>
      </c>
      <c r="H92" s="50">
        <f t="shared" si="21"/>
        <v>0</v>
      </c>
      <c r="I92" s="50">
        <f t="shared" si="21"/>
        <v>0</v>
      </c>
      <c r="J92" s="50">
        <f t="shared" si="21"/>
        <v>0</v>
      </c>
      <c r="K92" s="50">
        <f t="shared" si="21"/>
        <v>0</v>
      </c>
      <c r="L92" s="50">
        <f t="shared" si="21"/>
        <v>0</v>
      </c>
      <c r="M92" s="51">
        <f aca="true" t="shared" si="22" ref="M92:M151">C92+F92</f>
        <v>16452.661</v>
      </c>
    </row>
    <row r="93" spans="1:13" ht="12.75">
      <c r="A93" s="72" t="s">
        <v>63</v>
      </c>
      <c r="B93" s="62" t="s">
        <v>230</v>
      </c>
      <c r="C93" s="50">
        <f>C94+C95</f>
        <v>16442.5</v>
      </c>
      <c r="D93" s="50">
        <f>D94+D95</f>
        <v>0</v>
      </c>
      <c r="E93" s="50">
        <f>E94+E95</f>
        <v>0</v>
      </c>
      <c r="F93" s="50">
        <f t="shared" si="20"/>
        <v>10.161</v>
      </c>
      <c r="G93" s="50">
        <f aca="true" t="shared" si="23" ref="G93:L93">G94+G95</f>
        <v>10.161</v>
      </c>
      <c r="H93" s="50">
        <f t="shared" si="23"/>
        <v>0</v>
      </c>
      <c r="I93" s="50">
        <f t="shared" si="23"/>
        <v>0</v>
      </c>
      <c r="J93" s="50">
        <f t="shared" si="23"/>
        <v>0</v>
      </c>
      <c r="K93" s="50">
        <f t="shared" si="23"/>
        <v>0</v>
      </c>
      <c r="L93" s="50">
        <f t="shared" si="23"/>
        <v>0</v>
      </c>
      <c r="M93" s="51">
        <f t="shared" si="22"/>
        <v>16452.661</v>
      </c>
    </row>
    <row r="94" spans="1:13" ht="12.75" hidden="1">
      <c r="A94" s="52" t="s">
        <v>64</v>
      </c>
      <c r="B94" s="57" t="s">
        <v>65</v>
      </c>
      <c r="C94" s="53"/>
      <c r="D94" s="53"/>
      <c r="E94" s="53"/>
      <c r="F94" s="50">
        <f t="shared" si="20"/>
        <v>0</v>
      </c>
      <c r="G94" s="53"/>
      <c r="H94" s="53"/>
      <c r="I94" s="53"/>
      <c r="J94" s="53"/>
      <c r="K94" s="53"/>
      <c r="L94" s="53"/>
      <c r="M94" s="51">
        <f t="shared" si="22"/>
        <v>0</v>
      </c>
    </row>
    <row r="95" spans="1:13" ht="15.75" customHeight="1">
      <c r="A95" s="52" t="s">
        <v>66</v>
      </c>
      <c r="B95" s="57" t="s">
        <v>67</v>
      </c>
      <c r="C95" s="53">
        <v>16442.5</v>
      </c>
      <c r="D95" s="53"/>
      <c r="E95" s="53"/>
      <c r="F95" s="50">
        <f t="shared" si="20"/>
        <v>10.161</v>
      </c>
      <c r="G95" s="53">
        <v>10.161</v>
      </c>
      <c r="H95" s="53"/>
      <c r="I95" s="53"/>
      <c r="J95" s="53"/>
      <c r="K95" s="53"/>
      <c r="L95" s="53"/>
      <c r="M95" s="51">
        <f t="shared" si="22"/>
        <v>16452.661</v>
      </c>
    </row>
    <row r="96" spans="1:13" ht="21" customHeight="1">
      <c r="A96" s="71" t="s">
        <v>231</v>
      </c>
      <c r="B96" s="62" t="s">
        <v>232</v>
      </c>
      <c r="C96" s="50">
        <f>C97+C100+C133+C137</f>
        <v>95101.806</v>
      </c>
      <c r="D96" s="50">
        <f>D97+D100+D133+D137</f>
        <v>1530.615</v>
      </c>
      <c r="E96" s="50">
        <f>E97+E100+E133+E137</f>
        <v>5.658</v>
      </c>
      <c r="F96" s="50">
        <f t="shared" si="20"/>
        <v>0</v>
      </c>
      <c r="G96" s="50">
        <f aca="true" t="shared" si="24" ref="G96:L96">G97+G100+G133+G137</f>
        <v>0</v>
      </c>
      <c r="H96" s="50">
        <f t="shared" si="24"/>
        <v>0</v>
      </c>
      <c r="I96" s="50">
        <f t="shared" si="24"/>
        <v>0</v>
      </c>
      <c r="J96" s="50">
        <f t="shared" si="24"/>
        <v>0</v>
      </c>
      <c r="K96" s="50">
        <f t="shared" si="24"/>
        <v>0</v>
      </c>
      <c r="L96" s="50">
        <f t="shared" si="24"/>
        <v>0</v>
      </c>
      <c r="M96" s="51">
        <f t="shared" si="22"/>
        <v>95101.806</v>
      </c>
    </row>
    <row r="97" spans="1:13" ht="12.75">
      <c r="A97" s="72" t="s">
        <v>33</v>
      </c>
      <c r="B97" s="62" t="s">
        <v>227</v>
      </c>
      <c r="C97" s="50">
        <f>C99</f>
        <v>578.4</v>
      </c>
      <c r="D97" s="50">
        <f>D99</f>
        <v>0</v>
      </c>
      <c r="E97" s="50">
        <f>E99</f>
        <v>0</v>
      </c>
      <c r="F97" s="50">
        <f t="shared" si="20"/>
        <v>0</v>
      </c>
      <c r="G97" s="50">
        <f aca="true" t="shared" si="25" ref="G97:L97">G99</f>
        <v>0</v>
      </c>
      <c r="H97" s="50">
        <f t="shared" si="25"/>
        <v>0</v>
      </c>
      <c r="I97" s="50">
        <f t="shared" si="25"/>
        <v>0</v>
      </c>
      <c r="J97" s="50">
        <f t="shared" si="25"/>
        <v>0</v>
      </c>
      <c r="K97" s="50">
        <f t="shared" si="25"/>
        <v>0</v>
      </c>
      <c r="L97" s="50">
        <f t="shared" si="25"/>
        <v>0</v>
      </c>
      <c r="M97" s="51">
        <f t="shared" si="22"/>
        <v>578.4</v>
      </c>
    </row>
    <row r="98" spans="1:13" ht="18.75" customHeight="1">
      <c r="A98" s="72"/>
      <c r="B98" s="49" t="s">
        <v>40</v>
      </c>
      <c r="C98" s="50">
        <f>C99</f>
        <v>578.4</v>
      </c>
      <c r="D98" s="50">
        <f>D99</f>
        <v>0</v>
      </c>
      <c r="E98" s="50">
        <f>E99</f>
        <v>0</v>
      </c>
      <c r="F98" s="50">
        <f t="shared" si="20"/>
        <v>0</v>
      </c>
      <c r="G98" s="50">
        <f aca="true" t="shared" si="26" ref="G98:L98">G99</f>
        <v>0</v>
      </c>
      <c r="H98" s="50">
        <f t="shared" si="26"/>
        <v>0</v>
      </c>
      <c r="I98" s="50">
        <f t="shared" si="26"/>
        <v>0</v>
      </c>
      <c r="J98" s="50">
        <f t="shared" si="26"/>
        <v>0</v>
      </c>
      <c r="K98" s="50">
        <f t="shared" si="26"/>
        <v>0</v>
      </c>
      <c r="L98" s="50">
        <f t="shared" si="26"/>
        <v>0</v>
      </c>
      <c r="M98" s="51">
        <f t="shared" si="22"/>
        <v>578.4</v>
      </c>
    </row>
    <row r="99" spans="1:13" ht="18.75" customHeight="1">
      <c r="A99" s="54" t="s">
        <v>38</v>
      </c>
      <c r="B99" s="55" t="s">
        <v>39</v>
      </c>
      <c r="C99" s="53">
        <v>578.4</v>
      </c>
      <c r="D99" s="53"/>
      <c r="E99" s="53"/>
      <c r="F99" s="50">
        <f t="shared" si="20"/>
        <v>0</v>
      </c>
      <c r="G99" s="53"/>
      <c r="H99" s="53"/>
      <c r="I99" s="53"/>
      <c r="J99" s="53"/>
      <c r="K99" s="53"/>
      <c r="L99" s="53"/>
      <c r="M99" s="51">
        <f t="shared" si="22"/>
        <v>578.4</v>
      </c>
    </row>
    <row r="100" spans="1:13" ht="18.75" customHeight="1">
      <c r="A100" s="72" t="s">
        <v>68</v>
      </c>
      <c r="B100" s="62" t="s">
        <v>208</v>
      </c>
      <c r="C100" s="50">
        <f aca="true" t="shared" si="27" ref="C100:L100">C102+C103+C104+C105+C106+C107+C108+C109+C110+C111+C112+C113+C114+C115+C116+C117+C118+C119+C120+C121+C122+C123+C124+C125+C126+C127+C128+C129+C130+C131+C132</f>
        <v>92924.70599999999</v>
      </c>
      <c r="D100" s="50">
        <f t="shared" si="27"/>
        <v>1530.615</v>
      </c>
      <c r="E100" s="50">
        <f t="shared" si="27"/>
        <v>5.658</v>
      </c>
      <c r="F100" s="50">
        <f t="shared" si="27"/>
        <v>0</v>
      </c>
      <c r="G100" s="50">
        <f t="shared" si="27"/>
        <v>0</v>
      </c>
      <c r="H100" s="50">
        <f t="shared" si="27"/>
        <v>0</v>
      </c>
      <c r="I100" s="50">
        <f t="shared" si="27"/>
        <v>0</v>
      </c>
      <c r="J100" s="50">
        <f t="shared" si="27"/>
        <v>0</v>
      </c>
      <c r="K100" s="50">
        <f t="shared" si="27"/>
        <v>0</v>
      </c>
      <c r="L100" s="50">
        <f t="shared" si="27"/>
        <v>0</v>
      </c>
      <c r="M100" s="51">
        <f t="shared" si="22"/>
        <v>92924.70599999999</v>
      </c>
    </row>
    <row r="101" spans="1:13" ht="18.75" customHeight="1">
      <c r="A101" s="72"/>
      <c r="B101" s="49" t="s">
        <v>40</v>
      </c>
      <c r="C101" s="50">
        <f>C102+C103+C104+C105+C106+C107+C108+C109+C110+C111+C113+C114+C115+C116+C117+C118+C119+C120+C121+C122+C123+C124+C125+C131</f>
        <v>89392.59999999999</v>
      </c>
      <c r="D101" s="50">
        <f>D102+D103+D104+D105+D106+D107+D108+D109+D110+D111+D113+D114+D115+D116+D117+D118+D119+D120+D121+D122+D123+D124+D125+D131</f>
        <v>0</v>
      </c>
      <c r="E101" s="50">
        <f>E102+E103+E104+E105+E106+E107+E108+E109+E110+E111+E113+E114+E115+E116+E117+E118+E119+E120+E121+E122+E123+E124+E125+E131</f>
        <v>0</v>
      </c>
      <c r="F101" s="50">
        <f t="shared" si="20"/>
        <v>0</v>
      </c>
      <c r="G101" s="50">
        <f aca="true" t="shared" si="28" ref="G101:L101">G102+G103+G104+G105+G106+G107+G108+G109+G110+G111+G113+G114+G115+G116+G117+G118+G119+G120+G121+G122+G123+G124+G125+G131</f>
        <v>0</v>
      </c>
      <c r="H101" s="50">
        <f t="shared" si="28"/>
        <v>0</v>
      </c>
      <c r="I101" s="50">
        <f t="shared" si="28"/>
        <v>0</v>
      </c>
      <c r="J101" s="50">
        <f t="shared" si="28"/>
        <v>0</v>
      </c>
      <c r="K101" s="50">
        <f t="shared" si="28"/>
        <v>0</v>
      </c>
      <c r="L101" s="50">
        <f t="shared" si="28"/>
        <v>0</v>
      </c>
      <c r="M101" s="51">
        <f t="shared" si="22"/>
        <v>89392.59999999999</v>
      </c>
    </row>
    <row r="102" spans="1:13" ht="132" customHeight="1">
      <c r="A102" s="54" t="s">
        <v>69</v>
      </c>
      <c r="B102" s="55" t="s">
        <v>71</v>
      </c>
      <c r="C102" s="53">
        <v>5481.05</v>
      </c>
      <c r="D102" s="50"/>
      <c r="E102" s="50"/>
      <c r="F102" s="50">
        <f t="shared" si="20"/>
        <v>0</v>
      </c>
      <c r="G102" s="50"/>
      <c r="H102" s="50"/>
      <c r="I102" s="50"/>
      <c r="J102" s="50"/>
      <c r="K102" s="50"/>
      <c r="L102" s="50"/>
      <c r="M102" s="51">
        <f t="shared" si="22"/>
        <v>5481.05</v>
      </c>
    </row>
    <row r="103" spans="1:13" ht="123" customHeight="1">
      <c r="A103" s="54">
        <v>90202</v>
      </c>
      <c r="B103" s="55" t="s">
        <v>72</v>
      </c>
      <c r="C103" s="53">
        <v>265.85</v>
      </c>
      <c r="D103" s="50"/>
      <c r="E103" s="50"/>
      <c r="F103" s="50">
        <f t="shared" si="20"/>
        <v>0</v>
      </c>
      <c r="G103" s="50"/>
      <c r="H103" s="50"/>
      <c r="I103" s="50"/>
      <c r="J103" s="50"/>
      <c r="K103" s="50"/>
      <c r="L103" s="50"/>
      <c r="M103" s="51">
        <f t="shared" si="22"/>
        <v>265.85</v>
      </c>
    </row>
    <row r="104" spans="1:13" ht="128.25" customHeight="1">
      <c r="A104" s="54">
        <v>90203</v>
      </c>
      <c r="B104" s="55" t="s">
        <v>73</v>
      </c>
      <c r="C104" s="53">
        <v>25</v>
      </c>
      <c r="D104" s="50"/>
      <c r="E104" s="50"/>
      <c r="F104" s="50">
        <f t="shared" si="20"/>
        <v>0</v>
      </c>
      <c r="G104" s="50"/>
      <c r="H104" s="50"/>
      <c r="I104" s="50"/>
      <c r="J104" s="50"/>
      <c r="K104" s="50"/>
      <c r="L104" s="50"/>
      <c r="M104" s="51">
        <f t="shared" si="22"/>
        <v>25</v>
      </c>
    </row>
    <row r="105" spans="1:13" ht="221.25" customHeight="1">
      <c r="A105" s="54" t="s">
        <v>74</v>
      </c>
      <c r="B105" s="55" t="s">
        <v>78</v>
      </c>
      <c r="C105" s="53">
        <v>707.85</v>
      </c>
      <c r="D105" s="50"/>
      <c r="E105" s="50"/>
      <c r="F105" s="50">
        <f t="shared" si="20"/>
        <v>0</v>
      </c>
      <c r="G105" s="50"/>
      <c r="H105" s="50"/>
      <c r="I105" s="50"/>
      <c r="J105" s="50"/>
      <c r="K105" s="50"/>
      <c r="L105" s="50"/>
      <c r="M105" s="51">
        <f t="shared" si="22"/>
        <v>707.85</v>
      </c>
    </row>
    <row r="106" spans="1:13" ht="216.75" customHeight="1">
      <c r="A106" s="54">
        <v>90205</v>
      </c>
      <c r="B106" s="55" t="s">
        <v>81</v>
      </c>
      <c r="C106" s="53">
        <v>12.7</v>
      </c>
      <c r="D106" s="50"/>
      <c r="E106" s="50"/>
      <c r="F106" s="50">
        <f t="shared" si="20"/>
        <v>0</v>
      </c>
      <c r="G106" s="50"/>
      <c r="H106" s="50"/>
      <c r="I106" s="50"/>
      <c r="J106" s="50"/>
      <c r="K106" s="50"/>
      <c r="L106" s="50"/>
      <c r="M106" s="51">
        <f t="shared" si="22"/>
        <v>12.7</v>
      </c>
    </row>
    <row r="107" spans="1:13" ht="63.75" customHeight="1">
      <c r="A107" s="54" t="s">
        <v>82</v>
      </c>
      <c r="B107" s="55" t="s">
        <v>83</v>
      </c>
      <c r="C107" s="58">
        <v>279.3</v>
      </c>
      <c r="D107" s="50"/>
      <c r="E107" s="50"/>
      <c r="F107" s="50">
        <f t="shared" si="20"/>
        <v>0</v>
      </c>
      <c r="G107" s="50"/>
      <c r="H107" s="50"/>
      <c r="I107" s="50"/>
      <c r="J107" s="50"/>
      <c r="K107" s="50"/>
      <c r="L107" s="50"/>
      <c r="M107" s="51">
        <f t="shared" si="22"/>
        <v>279.3</v>
      </c>
    </row>
    <row r="108" spans="1:13" ht="65.25" customHeight="1">
      <c r="A108" s="54" t="s">
        <v>84</v>
      </c>
      <c r="B108" s="55" t="s">
        <v>85</v>
      </c>
      <c r="C108" s="53">
        <v>12.9</v>
      </c>
      <c r="D108" s="50"/>
      <c r="E108" s="50"/>
      <c r="F108" s="50">
        <f t="shared" si="20"/>
        <v>0</v>
      </c>
      <c r="G108" s="50"/>
      <c r="H108" s="50"/>
      <c r="I108" s="50"/>
      <c r="J108" s="50"/>
      <c r="K108" s="50"/>
      <c r="L108" s="50"/>
      <c r="M108" s="51">
        <f t="shared" si="22"/>
        <v>12.9</v>
      </c>
    </row>
    <row r="109" spans="1:13" ht="60" customHeight="1">
      <c r="A109" s="54" t="s">
        <v>86</v>
      </c>
      <c r="B109" s="55" t="s">
        <v>87</v>
      </c>
      <c r="C109" s="58">
        <v>4</v>
      </c>
      <c r="D109" s="50"/>
      <c r="E109" s="50"/>
      <c r="F109" s="50">
        <f t="shared" si="20"/>
        <v>0</v>
      </c>
      <c r="G109" s="50"/>
      <c r="H109" s="50"/>
      <c r="I109" s="50"/>
      <c r="J109" s="50"/>
      <c r="K109" s="50"/>
      <c r="L109" s="50"/>
      <c r="M109" s="51">
        <f t="shared" si="22"/>
        <v>4</v>
      </c>
    </row>
    <row r="110" spans="1:13" ht="110.25" customHeight="1">
      <c r="A110" s="54">
        <v>90210</v>
      </c>
      <c r="B110" s="55" t="s">
        <v>89</v>
      </c>
      <c r="C110" s="53">
        <v>956.1</v>
      </c>
      <c r="D110" s="50"/>
      <c r="E110" s="50"/>
      <c r="F110" s="50">
        <f t="shared" si="20"/>
        <v>0</v>
      </c>
      <c r="G110" s="50"/>
      <c r="H110" s="50"/>
      <c r="I110" s="50"/>
      <c r="J110" s="50"/>
      <c r="K110" s="50"/>
      <c r="L110" s="50"/>
      <c r="M110" s="51">
        <f t="shared" si="22"/>
        <v>956.1</v>
      </c>
    </row>
    <row r="111" spans="1:13" ht="106.5" customHeight="1">
      <c r="A111" s="54" t="s">
        <v>90</v>
      </c>
      <c r="B111" s="55" t="s">
        <v>91</v>
      </c>
      <c r="C111" s="53">
        <v>16.2</v>
      </c>
      <c r="D111" s="50"/>
      <c r="E111" s="50"/>
      <c r="F111" s="50">
        <f t="shared" si="20"/>
        <v>0</v>
      </c>
      <c r="G111" s="50"/>
      <c r="H111" s="50"/>
      <c r="I111" s="50"/>
      <c r="J111" s="50"/>
      <c r="K111" s="50"/>
      <c r="L111" s="50"/>
      <c r="M111" s="51">
        <f t="shared" si="22"/>
        <v>16.2</v>
      </c>
    </row>
    <row r="112" spans="1:13" ht="34.5" customHeight="1">
      <c r="A112" s="54" t="s">
        <v>92</v>
      </c>
      <c r="B112" s="55" t="s">
        <v>93</v>
      </c>
      <c r="C112" s="53">
        <v>63</v>
      </c>
      <c r="D112" s="50"/>
      <c r="E112" s="50"/>
      <c r="F112" s="50">
        <f t="shared" si="20"/>
        <v>0</v>
      </c>
      <c r="G112" s="50"/>
      <c r="H112" s="50"/>
      <c r="I112" s="50"/>
      <c r="J112" s="50"/>
      <c r="K112" s="50"/>
      <c r="L112" s="50"/>
      <c r="M112" s="51">
        <f t="shared" si="22"/>
        <v>63</v>
      </c>
    </row>
    <row r="113" spans="1:13" ht="23.25" customHeight="1">
      <c r="A113" s="54" t="s">
        <v>94</v>
      </c>
      <c r="B113" s="55" t="s">
        <v>95</v>
      </c>
      <c r="C113" s="53">
        <v>160</v>
      </c>
      <c r="D113" s="50"/>
      <c r="E113" s="50"/>
      <c r="F113" s="50">
        <f t="shared" si="20"/>
        <v>0</v>
      </c>
      <c r="G113" s="50"/>
      <c r="H113" s="50"/>
      <c r="I113" s="50"/>
      <c r="J113" s="50"/>
      <c r="K113" s="50"/>
      <c r="L113" s="50"/>
      <c r="M113" s="51">
        <f t="shared" si="22"/>
        <v>160</v>
      </c>
    </row>
    <row r="114" spans="1:13" ht="20.25" customHeight="1">
      <c r="A114" s="54" t="s">
        <v>96</v>
      </c>
      <c r="B114" s="55" t="s">
        <v>97</v>
      </c>
      <c r="C114" s="53">
        <v>460.2</v>
      </c>
      <c r="D114" s="50"/>
      <c r="E114" s="50"/>
      <c r="F114" s="50">
        <f t="shared" si="20"/>
        <v>0</v>
      </c>
      <c r="G114" s="50"/>
      <c r="H114" s="50"/>
      <c r="I114" s="50"/>
      <c r="J114" s="50"/>
      <c r="K114" s="50"/>
      <c r="L114" s="50"/>
      <c r="M114" s="51">
        <f t="shared" si="22"/>
        <v>460.2</v>
      </c>
    </row>
    <row r="115" spans="1:13" ht="25.5">
      <c r="A115" s="54" t="s">
        <v>98</v>
      </c>
      <c r="B115" s="55" t="s">
        <v>99</v>
      </c>
      <c r="C115" s="53">
        <v>47.4</v>
      </c>
      <c r="D115" s="50"/>
      <c r="E115" s="50"/>
      <c r="F115" s="50">
        <f t="shared" si="20"/>
        <v>0</v>
      </c>
      <c r="G115" s="50"/>
      <c r="H115" s="50"/>
      <c r="I115" s="50"/>
      <c r="J115" s="50"/>
      <c r="K115" s="50"/>
      <c r="L115" s="50"/>
      <c r="M115" s="51">
        <f t="shared" si="22"/>
        <v>47.4</v>
      </c>
    </row>
    <row r="116" spans="1:13" ht="21.75" customHeight="1">
      <c r="A116" s="54" t="s">
        <v>100</v>
      </c>
      <c r="B116" s="55" t="s">
        <v>101</v>
      </c>
      <c r="C116" s="53">
        <v>759</v>
      </c>
      <c r="D116" s="50"/>
      <c r="E116" s="50"/>
      <c r="F116" s="50">
        <f t="shared" si="20"/>
        <v>0</v>
      </c>
      <c r="G116" s="50"/>
      <c r="H116" s="50"/>
      <c r="I116" s="50"/>
      <c r="J116" s="50"/>
      <c r="K116" s="50"/>
      <c r="L116" s="50"/>
      <c r="M116" s="51">
        <f t="shared" si="22"/>
        <v>759</v>
      </c>
    </row>
    <row r="117" spans="1:13" ht="24" customHeight="1">
      <c r="A117" s="54" t="s">
        <v>102</v>
      </c>
      <c r="B117" s="55" t="s">
        <v>103</v>
      </c>
      <c r="C117" s="53">
        <v>16106</v>
      </c>
      <c r="D117" s="50"/>
      <c r="E117" s="50"/>
      <c r="F117" s="50">
        <f t="shared" si="20"/>
        <v>0</v>
      </c>
      <c r="G117" s="50"/>
      <c r="H117" s="50"/>
      <c r="I117" s="50"/>
      <c r="J117" s="50"/>
      <c r="K117" s="50"/>
      <c r="L117" s="50"/>
      <c r="M117" s="51">
        <f t="shared" si="22"/>
        <v>16106</v>
      </c>
    </row>
    <row r="118" spans="1:13" ht="12.75">
      <c r="A118" s="54" t="s">
        <v>104</v>
      </c>
      <c r="B118" s="55" t="s">
        <v>105</v>
      </c>
      <c r="C118" s="53">
        <v>38369.9</v>
      </c>
      <c r="D118" s="50"/>
      <c r="E118" s="50"/>
      <c r="F118" s="50">
        <f t="shared" si="20"/>
        <v>0</v>
      </c>
      <c r="G118" s="50"/>
      <c r="H118" s="50"/>
      <c r="I118" s="50"/>
      <c r="J118" s="50"/>
      <c r="K118" s="50"/>
      <c r="L118" s="50"/>
      <c r="M118" s="51">
        <f t="shared" si="22"/>
        <v>38369.9</v>
      </c>
    </row>
    <row r="119" spans="1:13" ht="27" customHeight="1">
      <c r="A119" s="54" t="s">
        <v>106</v>
      </c>
      <c r="B119" s="55" t="s">
        <v>107</v>
      </c>
      <c r="C119" s="53">
        <v>1932.3</v>
      </c>
      <c r="D119" s="50"/>
      <c r="E119" s="50"/>
      <c r="F119" s="50">
        <f t="shared" si="20"/>
        <v>0</v>
      </c>
      <c r="G119" s="50"/>
      <c r="H119" s="50"/>
      <c r="I119" s="50"/>
      <c r="J119" s="50"/>
      <c r="K119" s="50"/>
      <c r="L119" s="50"/>
      <c r="M119" s="51">
        <f t="shared" si="22"/>
        <v>1932.3</v>
      </c>
    </row>
    <row r="120" spans="1:13" ht="12.75">
      <c r="A120" s="54" t="s">
        <v>108</v>
      </c>
      <c r="B120" s="55" t="s">
        <v>109</v>
      </c>
      <c r="C120" s="53">
        <v>5200.8</v>
      </c>
      <c r="D120" s="50"/>
      <c r="E120" s="50"/>
      <c r="F120" s="50">
        <f t="shared" si="20"/>
        <v>0</v>
      </c>
      <c r="G120" s="50"/>
      <c r="H120" s="50"/>
      <c r="I120" s="50"/>
      <c r="J120" s="50"/>
      <c r="K120" s="50"/>
      <c r="L120" s="50"/>
      <c r="M120" s="51">
        <f t="shared" si="22"/>
        <v>5200.8</v>
      </c>
    </row>
    <row r="121" spans="1:13" ht="21.75" customHeight="1">
      <c r="A121" s="54" t="s">
        <v>110</v>
      </c>
      <c r="B121" s="55" t="s">
        <v>111</v>
      </c>
      <c r="C121" s="53">
        <v>922.4</v>
      </c>
      <c r="D121" s="50"/>
      <c r="E121" s="50"/>
      <c r="F121" s="50">
        <f t="shared" si="20"/>
        <v>0</v>
      </c>
      <c r="G121" s="50"/>
      <c r="H121" s="50"/>
      <c r="I121" s="50"/>
      <c r="J121" s="50"/>
      <c r="K121" s="50"/>
      <c r="L121" s="50"/>
      <c r="M121" s="51">
        <f t="shared" si="22"/>
        <v>922.4</v>
      </c>
    </row>
    <row r="122" spans="1:13" ht="21" customHeight="1">
      <c r="A122" s="54" t="s">
        <v>112</v>
      </c>
      <c r="B122" s="55" t="s">
        <v>113</v>
      </c>
      <c r="C122" s="53">
        <v>34.8</v>
      </c>
      <c r="D122" s="50"/>
      <c r="E122" s="50"/>
      <c r="F122" s="50">
        <f t="shared" si="20"/>
        <v>0</v>
      </c>
      <c r="G122" s="50"/>
      <c r="H122" s="50"/>
      <c r="I122" s="50"/>
      <c r="J122" s="50"/>
      <c r="K122" s="50"/>
      <c r="L122" s="50"/>
      <c r="M122" s="51">
        <f t="shared" si="22"/>
        <v>34.8</v>
      </c>
    </row>
    <row r="123" spans="1:13" ht="31.5" customHeight="1">
      <c r="A123" s="54" t="s">
        <v>114</v>
      </c>
      <c r="B123" s="55" t="s">
        <v>115</v>
      </c>
      <c r="C123" s="53">
        <v>4541.9</v>
      </c>
      <c r="D123" s="50"/>
      <c r="E123" s="50"/>
      <c r="F123" s="50">
        <f t="shared" si="20"/>
        <v>0</v>
      </c>
      <c r="G123" s="50"/>
      <c r="H123" s="50"/>
      <c r="I123" s="50"/>
      <c r="J123" s="50"/>
      <c r="K123" s="50"/>
      <c r="L123" s="50"/>
      <c r="M123" s="51">
        <f t="shared" si="22"/>
        <v>4541.9</v>
      </c>
    </row>
    <row r="124" spans="1:13" ht="33" customHeight="1">
      <c r="A124" s="54" t="s">
        <v>116</v>
      </c>
      <c r="B124" s="55" t="s">
        <v>117</v>
      </c>
      <c r="C124" s="53">
        <v>1265</v>
      </c>
      <c r="D124" s="50"/>
      <c r="E124" s="50"/>
      <c r="F124" s="50">
        <f t="shared" si="20"/>
        <v>0</v>
      </c>
      <c r="G124" s="50"/>
      <c r="H124" s="50"/>
      <c r="I124" s="50"/>
      <c r="J124" s="50"/>
      <c r="K124" s="50"/>
      <c r="L124" s="50"/>
      <c r="M124" s="51">
        <f t="shared" si="22"/>
        <v>1265</v>
      </c>
    </row>
    <row r="125" spans="1:13" ht="42" customHeight="1">
      <c r="A125" s="54" t="s">
        <v>118</v>
      </c>
      <c r="B125" s="55" t="s">
        <v>131</v>
      </c>
      <c r="C125" s="53">
        <v>440.75</v>
      </c>
      <c r="D125" s="50"/>
      <c r="E125" s="50"/>
      <c r="F125" s="50">
        <f t="shared" si="20"/>
        <v>0</v>
      </c>
      <c r="G125" s="50"/>
      <c r="H125" s="50"/>
      <c r="I125" s="50"/>
      <c r="J125" s="50"/>
      <c r="K125" s="50"/>
      <c r="L125" s="50"/>
      <c r="M125" s="51">
        <f t="shared" si="22"/>
        <v>440.75</v>
      </c>
    </row>
    <row r="126" spans="1:13" ht="30" customHeight="1">
      <c r="A126" s="54" t="s">
        <v>136</v>
      </c>
      <c r="B126" s="55" t="s">
        <v>137</v>
      </c>
      <c r="C126" s="53">
        <v>684.008</v>
      </c>
      <c r="D126" s="50"/>
      <c r="E126" s="50"/>
      <c r="F126" s="50">
        <f t="shared" si="20"/>
        <v>0</v>
      </c>
      <c r="G126" s="50"/>
      <c r="H126" s="50"/>
      <c r="I126" s="50"/>
      <c r="J126" s="50"/>
      <c r="K126" s="50"/>
      <c r="L126" s="50"/>
      <c r="M126" s="51">
        <f t="shared" si="22"/>
        <v>684.008</v>
      </c>
    </row>
    <row r="127" spans="1:13" ht="26.25" customHeight="1">
      <c r="A127" s="54" t="s">
        <v>138</v>
      </c>
      <c r="B127" s="55" t="s">
        <v>139</v>
      </c>
      <c r="C127" s="53">
        <v>53.5</v>
      </c>
      <c r="D127" s="50"/>
      <c r="E127" s="50"/>
      <c r="F127" s="50">
        <f t="shared" si="20"/>
        <v>0</v>
      </c>
      <c r="G127" s="50"/>
      <c r="H127" s="50"/>
      <c r="I127" s="50"/>
      <c r="J127" s="50"/>
      <c r="K127" s="50"/>
      <c r="L127" s="50"/>
      <c r="M127" s="51">
        <f t="shared" si="22"/>
        <v>53.5</v>
      </c>
    </row>
    <row r="128" spans="1:13" ht="25.5" customHeight="1">
      <c r="A128" s="54" t="s">
        <v>148</v>
      </c>
      <c r="B128" s="55" t="s">
        <v>467</v>
      </c>
      <c r="C128" s="53">
        <v>2096.398</v>
      </c>
      <c r="D128" s="53">
        <v>1530.615</v>
      </c>
      <c r="E128" s="53">
        <v>5.658</v>
      </c>
      <c r="F128" s="50">
        <f t="shared" si="20"/>
        <v>0</v>
      </c>
      <c r="G128" s="50"/>
      <c r="H128" s="50"/>
      <c r="I128" s="50"/>
      <c r="J128" s="50"/>
      <c r="K128" s="50"/>
      <c r="L128" s="50"/>
      <c r="M128" s="51">
        <f t="shared" si="22"/>
        <v>2096.398</v>
      </c>
    </row>
    <row r="129" spans="1:13" ht="42.75" customHeight="1">
      <c r="A129" s="54" t="s">
        <v>149</v>
      </c>
      <c r="B129" s="55" t="s">
        <v>150</v>
      </c>
      <c r="C129" s="53">
        <v>538.8</v>
      </c>
      <c r="D129" s="53"/>
      <c r="E129" s="53"/>
      <c r="F129" s="50">
        <f t="shared" si="20"/>
        <v>0</v>
      </c>
      <c r="G129" s="50"/>
      <c r="H129" s="50"/>
      <c r="I129" s="50"/>
      <c r="J129" s="50"/>
      <c r="K129" s="50"/>
      <c r="L129" s="50"/>
      <c r="M129" s="51">
        <f t="shared" si="22"/>
        <v>538.8</v>
      </c>
    </row>
    <row r="130" spans="1:13" ht="18.75" customHeight="1">
      <c r="A130" s="54" t="s">
        <v>151</v>
      </c>
      <c r="B130" s="55" t="s">
        <v>152</v>
      </c>
      <c r="C130" s="53">
        <v>48</v>
      </c>
      <c r="D130" s="53"/>
      <c r="E130" s="53"/>
      <c r="F130" s="50">
        <f t="shared" si="20"/>
        <v>0</v>
      </c>
      <c r="G130" s="50"/>
      <c r="H130" s="50"/>
      <c r="I130" s="50"/>
      <c r="J130" s="50"/>
      <c r="K130" s="50"/>
      <c r="L130" s="50"/>
      <c r="M130" s="51">
        <f t="shared" si="22"/>
        <v>48</v>
      </c>
    </row>
    <row r="131" spans="1:13" ht="18.75" customHeight="1">
      <c r="A131" s="54" t="s">
        <v>153</v>
      </c>
      <c r="B131" s="55" t="s">
        <v>154</v>
      </c>
      <c r="C131" s="53">
        <v>11391.2</v>
      </c>
      <c r="D131" s="53"/>
      <c r="E131" s="53"/>
      <c r="F131" s="50">
        <f t="shared" si="20"/>
        <v>0</v>
      </c>
      <c r="G131" s="50"/>
      <c r="H131" s="50"/>
      <c r="I131" s="50"/>
      <c r="J131" s="50"/>
      <c r="K131" s="50"/>
      <c r="L131" s="50"/>
      <c r="M131" s="51">
        <f t="shared" si="22"/>
        <v>11391.2</v>
      </c>
    </row>
    <row r="132" spans="1:13" ht="39" customHeight="1">
      <c r="A132" s="54" t="s">
        <v>155</v>
      </c>
      <c r="B132" s="55" t="s">
        <v>156</v>
      </c>
      <c r="C132" s="53">
        <v>48.4</v>
      </c>
      <c r="D132" s="50"/>
      <c r="E132" s="50"/>
      <c r="F132" s="50">
        <f t="shared" si="20"/>
        <v>0</v>
      </c>
      <c r="G132" s="50"/>
      <c r="H132" s="50"/>
      <c r="I132" s="50"/>
      <c r="J132" s="50"/>
      <c r="K132" s="50"/>
      <c r="L132" s="50"/>
      <c r="M132" s="51">
        <f t="shared" si="22"/>
        <v>48.4</v>
      </c>
    </row>
    <row r="133" spans="1:13" ht="25.5">
      <c r="A133" s="72">
        <v>170000</v>
      </c>
      <c r="B133" s="62" t="s">
        <v>174</v>
      </c>
      <c r="C133" s="50">
        <f>C135+C136</f>
        <v>1391.1</v>
      </c>
      <c r="D133" s="50">
        <f>D135+D136</f>
        <v>0</v>
      </c>
      <c r="E133" s="50">
        <f>E135+E136</f>
        <v>0</v>
      </c>
      <c r="F133" s="50">
        <f t="shared" si="20"/>
        <v>0</v>
      </c>
      <c r="G133" s="50">
        <f aca="true" t="shared" si="29" ref="G133:L133">G135+G136</f>
        <v>0</v>
      </c>
      <c r="H133" s="50">
        <f t="shared" si="29"/>
        <v>0</v>
      </c>
      <c r="I133" s="50">
        <f t="shared" si="29"/>
        <v>0</v>
      </c>
      <c r="J133" s="50">
        <f t="shared" si="29"/>
        <v>0</v>
      </c>
      <c r="K133" s="50">
        <f t="shared" si="29"/>
        <v>0</v>
      </c>
      <c r="L133" s="50">
        <f t="shared" si="29"/>
        <v>0</v>
      </c>
      <c r="M133" s="51">
        <f t="shared" si="22"/>
        <v>1391.1</v>
      </c>
    </row>
    <row r="134" spans="1:13" ht="12.75">
      <c r="A134" s="72"/>
      <c r="B134" s="49" t="s">
        <v>40</v>
      </c>
      <c r="C134" s="50">
        <f>C135+C136</f>
        <v>1391.1</v>
      </c>
      <c r="D134" s="50">
        <f aca="true" t="shared" si="30" ref="D134:L134">D135+D136</f>
        <v>0</v>
      </c>
      <c r="E134" s="50">
        <f t="shared" si="30"/>
        <v>0</v>
      </c>
      <c r="F134" s="50">
        <f t="shared" si="20"/>
        <v>0</v>
      </c>
      <c r="G134" s="50">
        <f t="shared" si="30"/>
        <v>0</v>
      </c>
      <c r="H134" s="50">
        <f t="shared" si="30"/>
        <v>0</v>
      </c>
      <c r="I134" s="50">
        <f t="shared" si="30"/>
        <v>0</v>
      </c>
      <c r="J134" s="50">
        <f t="shared" si="30"/>
        <v>0</v>
      </c>
      <c r="K134" s="50">
        <f t="shared" si="30"/>
        <v>0</v>
      </c>
      <c r="L134" s="50">
        <f t="shared" si="30"/>
        <v>0</v>
      </c>
      <c r="M134" s="51">
        <f t="shared" si="22"/>
        <v>1391.1</v>
      </c>
    </row>
    <row r="135" spans="1:13" ht="25.5">
      <c r="A135" s="54">
        <v>170102</v>
      </c>
      <c r="B135" s="55" t="s">
        <v>175</v>
      </c>
      <c r="C135" s="53">
        <v>1356.1</v>
      </c>
      <c r="D135" s="53"/>
      <c r="E135" s="53"/>
      <c r="F135" s="50">
        <f t="shared" si="20"/>
        <v>0</v>
      </c>
      <c r="G135" s="53"/>
      <c r="H135" s="53"/>
      <c r="I135" s="53"/>
      <c r="J135" s="53"/>
      <c r="K135" s="53"/>
      <c r="L135" s="53"/>
      <c r="M135" s="51">
        <f t="shared" si="22"/>
        <v>1356.1</v>
      </c>
    </row>
    <row r="136" spans="1:13" ht="31.5" customHeight="1">
      <c r="A136" s="54">
        <v>170302</v>
      </c>
      <c r="B136" s="55" t="s">
        <v>176</v>
      </c>
      <c r="C136" s="53">
        <v>35</v>
      </c>
      <c r="D136" s="53"/>
      <c r="E136" s="53"/>
      <c r="F136" s="50">
        <f t="shared" si="20"/>
        <v>0</v>
      </c>
      <c r="G136" s="53"/>
      <c r="H136" s="53"/>
      <c r="I136" s="53"/>
      <c r="J136" s="53"/>
      <c r="K136" s="53"/>
      <c r="L136" s="53"/>
      <c r="M136" s="51">
        <f t="shared" si="22"/>
        <v>35</v>
      </c>
    </row>
    <row r="137" spans="1:13" ht="12.75">
      <c r="A137" s="72">
        <v>250000</v>
      </c>
      <c r="B137" s="62" t="s">
        <v>210</v>
      </c>
      <c r="C137" s="50">
        <f>C138</f>
        <v>207.6</v>
      </c>
      <c r="D137" s="50">
        <f aca="true" t="shared" si="31" ref="D137:M137">D138</f>
        <v>0</v>
      </c>
      <c r="E137" s="50">
        <f t="shared" si="31"/>
        <v>0</v>
      </c>
      <c r="F137" s="50">
        <f t="shared" si="31"/>
        <v>0</v>
      </c>
      <c r="G137" s="50">
        <f t="shared" si="31"/>
        <v>0</v>
      </c>
      <c r="H137" s="50">
        <f t="shared" si="31"/>
        <v>0</v>
      </c>
      <c r="I137" s="50">
        <f t="shared" si="31"/>
        <v>0</v>
      </c>
      <c r="J137" s="50">
        <f t="shared" si="31"/>
        <v>0</v>
      </c>
      <c r="K137" s="50">
        <f t="shared" si="31"/>
        <v>0</v>
      </c>
      <c r="L137" s="50">
        <f t="shared" si="31"/>
        <v>0</v>
      </c>
      <c r="M137" s="50">
        <f t="shared" si="31"/>
        <v>207.6</v>
      </c>
    </row>
    <row r="138" spans="1:13" ht="12.75">
      <c r="A138" s="54">
        <v>250404</v>
      </c>
      <c r="B138" s="55" t="s">
        <v>211</v>
      </c>
      <c r="C138" s="53">
        <f>C140+C141</f>
        <v>207.6</v>
      </c>
      <c r="D138" s="53"/>
      <c r="E138" s="53"/>
      <c r="F138" s="50">
        <f t="shared" si="20"/>
        <v>0</v>
      </c>
      <c r="G138" s="53"/>
      <c r="H138" s="53"/>
      <c r="I138" s="53"/>
      <c r="J138" s="53"/>
      <c r="K138" s="53"/>
      <c r="L138" s="53"/>
      <c r="M138" s="51">
        <f t="shared" si="22"/>
        <v>207.6</v>
      </c>
    </row>
    <row r="139" spans="1:13" ht="12.75">
      <c r="A139" s="54"/>
      <c r="B139" s="55" t="s">
        <v>47</v>
      </c>
      <c r="C139" s="53"/>
      <c r="D139" s="53"/>
      <c r="E139" s="53"/>
      <c r="F139" s="50">
        <f t="shared" si="20"/>
        <v>0</v>
      </c>
      <c r="G139" s="53"/>
      <c r="H139" s="53"/>
      <c r="I139" s="53"/>
      <c r="J139" s="53"/>
      <c r="K139" s="53"/>
      <c r="L139" s="53"/>
      <c r="M139" s="51">
        <f t="shared" si="22"/>
        <v>0</v>
      </c>
    </row>
    <row r="140" spans="1:13" ht="25.5">
      <c r="A140" s="54"/>
      <c r="B140" s="55" t="s">
        <v>180</v>
      </c>
      <c r="C140" s="53">
        <v>205.6</v>
      </c>
      <c r="D140" s="53"/>
      <c r="E140" s="53"/>
      <c r="F140" s="50"/>
      <c r="G140" s="53"/>
      <c r="H140" s="53"/>
      <c r="I140" s="53"/>
      <c r="J140" s="53"/>
      <c r="K140" s="53"/>
      <c r="L140" s="53"/>
      <c r="M140" s="51"/>
    </row>
    <row r="141" spans="1:13" ht="42.75" customHeight="1">
      <c r="A141" s="54"/>
      <c r="B141" s="55" t="s">
        <v>181</v>
      </c>
      <c r="C141" s="53">
        <v>2</v>
      </c>
      <c r="D141" s="53"/>
      <c r="E141" s="53"/>
      <c r="F141" s="50">
        <f t="shared" si="20"/>
        <v>0</v>
      </c>
      <c r="G141" s="53"/>
      <c r="H141" s="53"/>
      <c r="I141" s="53"/>
      <c r="J141" s="53"/>
      <c r="K141" s="53"/>
      <c r="L141" s="53"/>
      <c r="M141" s="51">
        <f t="shared" si="22"/>
        <v>2</v>
      </c>
    </row>
    <row r="142" spans="1:13" ht="12.75">
      <c r="A142" s="71" t="s">
        <v>233</v>
      </c>
      <c r="B142" s="62" t="s">
        <v>234</v>
      </c>
      <c r="C142" s="50">
        <f>C143</f>
        <v>6674.3460000000005</v>
      </c>
      <c r="D142" s="50">
        <f>D143</f>
        <v>4100.8640000000005</v>
      </c>
      <c r="E142" s="50">
        <f>E143</f>
        <v>328.09299999999996</v>
      </c>
      <c r="F142" s="50">
        <f t="shared" si="20"/>
        <v>1132.3</v>
      </c>
      <c r="G142" s="50">
        <f aca="true" t="shared" si="32" ref="G142:L142">G143</f>
        <v>152.3</v>
      </c>
      <c r="H142" s="50">
        <f t="shared" si="32"/>
        <v>100</v>
      </c>
      <c r="I142" s="50">
        <f t="shared" si="32"/>
        <v>0</v>
      </c>
      <c r="J142" s="50">
        <f t="shared" si="32"/>
        <v>980</v>
      </c>
      <c r="K142" s="50">
        <f t="shared" si="32"/>
        <v>980</v>
      </c>
      <c r="L142" s="50">
        <f t="shared" si="32"/>
        <v>980</v>
      </c>
      <c r="M142" s="51">
        <f t="shared" si="22"/>
        <v>7806.646000000001</v>
      </c>
    </row>
    <row r="143" spans="1:13" ht="12.75">
      <c r="A143" s="72">
        <v>110000</v>
      </c>
      <c r="B143" s="62" t="s">
        <v>235</v>
      </c>
      <c r="C143" s="50">
        <f>C144+C145+C146+C147+C148</f>
        <v>6674.3460000000005</v>
      </c>
      <c r="D143" s="50">
        <f>D144+D145+D146+D147+D148</f>
        <v>4100.8640000000005</v>
      </c>
      <c r="E143" s="50">
        <f>E144+E145+E146+E147+E148</f>
        <v>328.09299999999996</v>
      </c>
      <c r="F143" s="50">
        <f t="shared" si="20"/>
        <v>1132.3</v>
      </c>
      <c r="G143" s="50">
        <f aca="true" t="shared" si="33" ref="G143:L143">G144+G145+G146+G147+G148</f>
        <v>152.3</v>
      </c>
      <c r="H143" s="50">
        <f t="shared" si="33"/>
        <v>100</v>
      </c>
      <c r="I143" s="50">
        <f t="shared" si="33"/>
        <v>0</v>
      </c>
      <c r="J143" s="50">
        <f t="shared" si="33"/>
        <v>980</v>
      </c>
      <c r="K143" s="50">
        <f t="shared" si="33"/>
        <v>980</v>
      </c>
      <c r="L143" s="50">
        <f t="shared" si="33"/>
        <v>980</v>
      </c>
      <c r="M143" s="51">
        <f t="shared" si="22"/>
        <v>7806.646000000001</v>
      </c>
    </row>
    <row r="144" spans="1:13" ht="12.75">
      <c r="A144" s="54">
        <v>110201</v>
      </c>
      <c r="B144" s="55" t="s">
        <v>157</v>
      </c>
      <c r="C144" s="53">
        <v>2396.646</v>
      </c>
      <c r="D144" s="53">
        <v>1530.116</v>
      </c>
      <c r="E144" s="53">
        <v>98.148</v>
      </c>
      <c r="F144" s="50">
        <f t="shared" si="20"/>
        <v>368.5</v>
      </c>
      <c r="G144" s="53">
        <v>13.5</v>
      </c>
      <c r="H144" s="53"/>
      <c r="I144" s="53"/>
      <c r="J144" s="53">
        <v>355</v>
      </c>
      <c r="K144" s="53">
        <v>355</v>
      </c>
      <c r="L144" s="53">
        <v>355</v>
      </c>
      <c r="M144" s="51">
        <f t="shared" si="22"/>
        <v>2765.146</v>
      </c>
    </row>
    <row r="145" spans="1:13" ht="12.75">
      <c r="A145" s="54">
        <v>110202</v>
      </c>
      <c r="B145" s="55" t="s">
        <v>158</v>
      </c>
      <c r="C145" s="53">
        <v>366.054</v>
      </c>
      <c r="D145" s="53">
        <v>172.547</v>
      </c>
      <c r="E145" s="53">
        <v>35.372</v>
      </c>
      <c r="F145" s="50">
        <f t="shared" si="20"/>
        <v>230.1</v>
      </c>
      <c r="G145" s="53">
        <v>2.1</v>
      </c>
      <c r="H145" s="53"/>
      <c r="I145" s="53"/>
      <c r="J145" s="53">
        <v>228</v>
      </c>
      <c r="K145" s="53">
        <v>228</v>
      </c>
      <c r="L145" s="53">
        <v>228</v>
      </c>
      <c r="M145" s="51">
        <f t="shared" si="22"/>
        <v>596.154</v>
      </c>
    </row>
    <row r="146" spans="1:13" ht="12.75">
      <c r="A146" s="54">
        <v>110204</v>
      </c>
      <c r="B146" s="55" t="s">
        <v>159</v>
      </c>
      <c r="C146" s="53">
        <v>931.964</v>
      </c>
      <c r="D146" s="53">
        <v>436.483</v>
      </c>
      <c r="E146" s="53">
        <v>46.838</v>
      </c>
      <c r="F146" s="50">
        <f t="shared" si="20"/>
        <v>200.4</v>
      </c>
      <c r="G146" s="53">
        <v>0.4</v>
      </c>
      <c r="H146" s="53"/>
      <c r="I146" s="53"/>
      <c r="J146" s="53">
        <v>200</v>
      </c>
      <c r="K146" s="53">
        <v>200</v>
      </c>
      <c r="L146" s="53">
        <v>200</v>
      </c>
      <c r="M146" s="51">
        <f t="shared" si="22"/>
        <v>1132.364</v>
      </c>
    </row>
    <row r="147" spans="1:13" ht="12.75">
      <c r="A147" s="54">
        <v>110205</v>
      </c>
      <c r="B147" s="55" t="s">
        <v>160</v>
      </c>
      <c r="C147" s="53">
        <v>2556.726</v>
      </c>
      <c r="D147" s="53">
        <v>1710.048</v>
      </c>
      <c r="E147" s="53">
        <v>126.73</v>
      </c>
      <c r="F147" s="50">
        <f t="shared" si="20"/>
        <v>326.3</v>
      </c>
      <c r="G147" s="53">
        <v>136.3</v>
      </c>
      <c r="H147" s="53">
        <v>100</v>
      </c>
      <c r="I147" s="53"/>
      <c r="J147" s="53">
        <v>190</v>
      </c>
      <c r="K147" s="53">
        <v>190</v>
      </c>
      <c r="L147" s="53">
        <v>190</v>
      </c>
      <c r="M147" s="51">
        <f t="shared" si="22"/>
        <v>2883.0260000000003</v>
      </c>
    </row>
    <row r="148" spans="1:13" ht="12.75">
      <c r="A148" s="54">
        <v>110502</v>
      </c>
      <c r="B148" s="55" t="s">
        <v>161</v>
      </c>
      <c r="C148" s="53">
        <v>422.956</v>
      </c>
      <c r="D148" s="53">
        <v>251.67</v>
      </c>
      <c r="E148" s="53">
        <v>21.005</v>
      </c>
      <c r="F148" s="50">
        <f t="shared" si="20"/>
        <v>7</v>
      </c>
      <c r="G148" s="53"/>
      <c r="H148" s="53"/>
      <c r="I148" s="53"/>
      <c r="J148" s="53">
        <v>7</v>
      </c>
      <c r="K148" s="53">
        <v>7</v>
      </c>
      <c r="L148" s="53">
        <v>7</v>
      </c>
      <c r="M148" s="51">
        <f t="shared" si="22"/>
        <v>429.956</v>
      </c>
    </row>
    <row r="149" spans="1:13" ht="12.75">
      <c r="A149" s="54"/>
      <c r="B149" s="55" t="s">
        <v>47</v>
      </c>
      <c r="C149" s="53"/>
      <c r="D149" s="53"/>
      <c r="E149" s="53"/>
      <c r="F149" s="50">
        <f t="shared" si="20"/>
        <v>0</v>
      </c>
      <c r="G149" s="53"/>
      <c r="H149" s="53"/>
      <c r="I149" s="53"/>
      <c r="J149" s="53"/>
      <c r="K149" s="53"/>
      <c r="L149" s="53"/>
      <c r="M149" s="51">
        <f t="shared" si="22"/>
        <v>0</v>
      </c>
    </row>
    <row r="150" spans="1:13" ht="18.75" customHeight="1">
      <c r="A150" s="54"/>
      <c r="B150" s="55" t="s">
        <v>163</v>
      </c>
      <c r="C150" s="53">
        <v>422.956</v>
      </c>
      <c r="D150" s="53">
        <v>251.67</v>
      </c>
      <c r="E150" s="53">
        <v>21.005</v>
      </c>
      <c r="F150" s="50">
        <f t="shared" si="20"/>
        <v>7</v>
      </c>
      <c r="G150" s="53"/>
      <c r="H150" s="53"/>
      <c r="I150" s="53"/>
      <c r="J150" s="53">
        <v>7</v>
      </c>
      <c r="K150" s="53">
        <v>7</v>
      </c>
      <c r="L150" s="53">
        <v>7</v>
      </c>
      <c r="M150" s="51">
        <f t="shared" si="22"/>
        <v>429.956</v>
      </c>
    </row>
    <row r="151" spans="1:13" ht="12.75" hidden="1">
      <c r="A151" s="54"/>
      <c r="B151" s="55" t="s">
        <v>164</v>
      </c>
      <c r="C151" s="53"/>
      <c r="D151" s="53"/>
      <c r="E151" s="53"/>
      <c r="F151" s="50">
        <f t="shared" si="20"/>
        <v>0</v>
      </c>
      <c r="G151" s="53"/>
      <c r="H151" s="53"/>
      <c r="I151" s="53"/>
      <c r="J151" s="53"/>
      <c r="K151" s="53"/>
      <c r="L151" s="53"/>
      <c r="M151" s="51">
        <f t="shared" si="22"/>
        <v>0</v>
      </c>
    </row>
    <row r="152" spans="1:13" ht="12.75">
      <c r="A152" s="71" t="s">
        <v>236</v>
      </c>
      <c r="B152" s="62" t="s">
        <v>237</v>
      </c>
      <c r="C152" s="50">
        <f>C153</f>
        <v>0</v>
      </c>
      <c r="D152" s="50">
        <f aca="true" t="shared" si="34" ref="D152:L153">D153</f>
        <v>0</v>
      </c>
      <c r="E152" s="50">
        <f t="shared" si="34"/>
        <v>0</v>
      </c>
      <c r="F152" s="50">
        <f aca="true" t="shared" si="35" ref="F152:F167">G152+J152</f>
        <v>30</v>
      </c>
      <c r="G152" s="50">
        <f t="shared" si="34"/>
        <v>30</v>
      </c>
      <c r="H152" s="50">
        <f t="shared" si="34"/>
        <v>0</v>
      </c>
      <c r="I152" s="50">
        <f t="shared" si="34"/>
        <v>0</v>
      </c>
      <c r="J152" s="50">
        <f t="shared" si="34"/>
        <v>0</v>
      </c>
      <c r="K152" s="50">
        <f t="shared" si="34"/>
        <v>0</v>
      </c>
      <c r="L152" s="50">
        <f t="shared" si="34"/>
        <v>0</v>
      </c>
      <c r="M152" s="51">
        <f aca="true" t="shared" si="36" ref="M152:M168">C152+F152</f>
        <v>30</v>
      </c>
    </row>
    <row r="153" spans="1:13" ht="12.75">
      <c r="A153" s="72">
        <v>160000</v>
      </c>
      <c r="B153" s="62" t="s">
        <v>172</v>
      </c>
      <c r="C153" s="50">
        <f>C154</f>
        <v>0</v>
      </c>
      <c r="D153" s="50">
        <f t="shared" si="34"/>
        <v>0</v>
      </c>
      <c r="E153" s="50">
        <f t="shared" si="34"/>
        <v>0</v>
      </c>
      <c r="F153" s="50">
        <f t="shared" si="35"/>
        <v>30</v>
      </c>
      <c r="G153" s="50">
        <f t="shared" si="34"/>
        <v>30</v>
      </c>
      <c r="H153" s="50">
        <f t="shared" si="34"/>
        <v>0</v>
      </c>
      <c r="I153" s="50">
        <f t="shared" si="34"/>
        <v>0</v>
      </c>
      <c r="J153" s="50">
        <f t="shared" si="34"/>
        <v>0</v>
      </c>
      <c r="K153" s="50">
        <f t="shared" si="34"/>
        <v>0</v>
      </c>
      <c r="L153" s="50">
        <f t="shared" si="34"/>
        <v>0</v>
      </c>
      <c r="M153" s="51">
        <f t="shared" si="36"/>
        <v>30</v>
      </c>
    </row>
    <row r="154" spans="1:13" ht="30.75" customHeight="1">
      <c r="A154" s="54">
        <v>160903</v>
      </c>
      <c r="B154" s="55" t="s">
        <v>173</v>
      </c>
      <c r="C154" s="53"/>
      <c r="D154" s="53"/>
      <c r="E154" s="53"/>
      <c r="F154" s="50">
        <f t="shared" si="35"/>
        <v>30</v>
      </c>
      <c r="G154" s="53">
        <v>30</v>
      </c>
      <c r="H154" s="53"/>
      <c r="I154" s="53"/>
      <c r="J154" s="53"/>
      <c r="K154" s="53"/>
      <c r="L154" s="53"/>
      <c r="M154" s="51">
        <f t="shared" si="36"/>
        <v>30</v>
      </c>
    </row>
    <row r="155" spans="1:13" ht="12.75" hidden="1">
      <c r="A155" s="74" t="s">
        <v>238</v>
      </c>
      <c r="B155" s="62" t="s">
        <v>239</v>
      </c>
      <c r="C155" s="50">
        <f aca="true" t="shared" si="37" ref="C155:E156">C156</f>
        <v>0</v>
      </c>
      <c r="D155" s="50">
        <f t="shared" si="37"/>
        <v>0</v>
      </c>
      <c r="E155" s="50">
        <f t="shared" si="37"/>
        <v>0</v>
      </c>
      <c r="F155" s="50">
        <f t="shared" si="35"/>
        <v>0</v>
      </c>
      <c r="G155" s="50">
        <f aca="true" t="shared" si="38" ref="G155:L156">G156</f>
        <v>0</v>
      </c>
      <c r="H155" s="50">
        <f t="shared" si="38"/>
        <v>0</v>
      </c>
      <c r="I155" s="50">
        <f t="shared" si="38"/>
        <v>0</v>
      </c>
      <c r="J155" s="50">
        <f t="shared" si="38"/>
        <v>0</v>
      </c>
      <c r="K155" s="50">
        <f t="shared" si="38"/>
        <v>0</v>
      </c>
      <c r="L155" s="50">
        <f t="shared" si="38"/>
        <v>0</v>
      </c>
      <c r="M155" s="51">
        <f t="shared" si="36"/>
        <v>0</v>
      </c>
    </row>
    <row r="156" spans="1:13" ht="12.75" hidden="1">
      <c r="A156" s="72">
        <v>250000</v>
      </c>
      <c r="B156" s="62" t="s">
        <v>210</v>
      </c>
      <c r="C156" s="50">
        <f t="shared" si="37"/>
        <v>0</v>
      </c>
      <c r="D156" s="50">
        <f t="shared" si="37"/>
        <v>0</v>
      </c>
      <c r="E156" s="50">
        <f t="shared" si="37"/>
        <v>0</v>
      </c>
      <c r="F156" s="50">
        <f t="shared" si="35"/>
        <v>0</v>
      </c>
      <c r="G156" s="50">
        <f t="shared" si="38"/>
        <v>0</v>
      </c>
      <c r="H156" s="50">
        <f t="shared" si="38"/>
        <v>0</v>
      </c>
      <c r="I156" s="50">
        <f t="shared" si="38"/>
        <v>0</v>
      </c>
      <c r="J156" s="50">
        <f t="shared" si="38"/>
        <v>0</v>
      </c>
      <c r="K156" s="50">
        <f t="shared" si="38"/>
        <v>0</v>
      </c>
      <c r="L156" s="50">
        <f t="shared" si="38"/>
        <v>0</v>
      </c>
      <c r="M156" s="51">
        <f t="shared" si="36"/>
        <v>0</v>
      </c>
    </row>
    <row r="157" spans="1:13" ht="25.5" hidden="1">
      <c r="A157" s="54" t="s">
        <v>240</v>
      </c>
      <c r="B157" s="55" t="s">
        <v>180</v>
      </c>
      <c r="C157" s="53"/>
      <c r="D157" s="53"/>
      <c r="E157" s="53"/>
      <c r="F157" s="50">
        <f t="shared" si="35"/>
        <v>0</v>
      </c>
      <c r="G157" s="53"/>
      <c r="H157" s="53"/>
      <c r="I157" s="53"/>
      <c r="J157" s="53"/>
      <c r="K157" s="53"/>
      <c r="L157" s="53"/>
      <c r="M157" s="51">
        <f t="shared" si="36"/>
        <v>0</v>
      </c>
    </row>
    <row r="158" spans="1:13" ht="22.5" customHeight="1" hidden="1">
      <c r="A158" s="54"/>
      <c r="B158" s="55"/>
      <c r="C158" s="53"/>
      <c r="D158" s="53"/>
      <c r="E158" s="53"/>
      <c r="F158" s="50">
        <f t="shared" si="35"/>
        <v>0</v>
      </c>
      <c r="G158" s="53"/>
      <c r="H158" s="53"/>
      <c r="I158" s="53"/>
      <c r="J158" s="53"/>
      <c r="K158" s="53"/>
      <c r="L158" s="53"/>
      <c r="M158" s="51">
        <f t="shared" si="36"/>
        <v>0</v>
      </c>
    </row>
    <row r="159" spans="1:13" ht="12.75">
      <c r="A159" s="71" t="s">
        <v>241</v>
      </c>
      <c r="B159" s="62" t="s">
        <v>239</v>
      </c>
      <c r="C159" s="50">
        <f>C160</f>
        <v>10274.813</v>
      </c>
      <c r="D159" s="50">
        <f>D160</f>
        <v>0</v>
      </c>
      <c r="E159" s="50">
        <f>E160</f>
        <v>0</v>
      </c>
      <c r="F159" s="50">
        <v>2390.9</v>
      </c>
      <c r="G159" s="50">
        <f aca="true" t="shared" si="39" ref="G159:L159">G160</f>
        <v>0</v>
      </c>
      <c r="H159" s="50">
        <f t="shared" si="39"/>
        <v>0</v>
      </c>
      <c r="I159" s="50">
        <f t="shared" si="39"/>
        <v>0</v>
      </c>
      <c r="J159" s="50">
        <f t="shared" si="39"/>
        <v>0</v>
      </c>
      <c r="K159" s="50">
        <f t="shared" si="39"/>
        <v>0</v>
      </c>
      <c r="L159" s="50">
        <f t="shared" si="39"/>
        <v>0</v>
      </c>
      <c r="M159" s="51">
        <f t="shared" si="36"/>
        <v>12665.713</v>
      </c>
    </row>
    <row r="160" spans="1:13" ht="12.75">
      <c r="A160" s="72">
        <v>250000</v>
      </c>
      <c r="B160" s="62" t="s">
        <v>210</v>
      </c>
      <c r="C160" s="50">
        <f>C161+C162+C164+C165</f>
        <v>10274.813</v>
      </c>
      <c r="D160" s="50">
        <f>D161+D162+D164+D165</f>
        <v>0</v>
      </c>
      <c r="E160" s="50">
        <f>E161+E162+E164+E165</f>
        <v>0</v>
      </c>
      <c r="F160" s="50">
        <v>2390.9</v>
      </c>
      <c r="G160" s="50">
        <f aca="true" t="shared" si="40" ref="G160:L160">G161+G162+G164+G165</f>
        <v>0</v>
      </c>
      <c r="H160" s="50">
        <f t="shared" si="40"/>
        <v>0</v>
      </c>
      <c r="I160" s="50">
        <f t="shared" si="40"/>
        <v>0</v>
      </c>
      <c r="J160" s="50">
        <f t="shared" si="40"/>
        <v>0</v>
      </c>
      <c r="K160" s="50">
        <f t="shared" si="40"/>
        <v>0</v>
      </c>
      <c r="L160" s="50">
        <f t="shared" si="40"/>
        <v>0</v>
      </c>
      <c r="M160" s="51">
        <f t="shared" si="36"/>
        <v>12665.713</v>
      </c>
    </row>
    <row r="161" spans="1:13" ht="41.25" customHeight="1">
      <c r="A161" s="54">
        <v>250311</v>
      </c>
      <c r="B161" s="55" t="s">
        <v>199</v>
      </c>
      <c r="C161" s="53">
        <v>9396.346</v>
      </c>
      <c r="D161" s="53"/>
      <c r="E161" s="53"/>
      <c r="F161" s="50">
        <f t="shared" si="35"/>
        <v>0</v>
      </c>
      <c r="G161" s="53"/>
      <c r="H161" s="53"/>
      <c r="I161" s="53"/>
      <c r="J161" s="53"/>
      <c r="K161" s="53"/>
      <c r="L161" s="53"/>
      <c r="M161" s="51">
        <f t="shared" si="36"/>
        <v>9396.346</v>
      </c>
    </row>
    <row r="162" spans="1:13" ht="30" customHeight="1">
      <c r="A162" s="75">
        <v>250313</v>
      </c>
      <c r="B162" s="40" t="s">
        <v>291</v>
      </c>
      <c r="C162" s="53">
        <v>504.7</v>
      </c>
      <c r="D162" s="53"/>
      <c r="E162" s="53"/>
      <c r="F162" s="50">
        <f t="shared" si="35"/>
        <v>0</v>
      </c>
      <c r="G162" s="53"/>
      <c r="H162" s="53"/>
      <c r="I162" s="53"/>
      <c r="J162" s="53"/>
      <c r="K162" s="53"/>
      <c r="L162" s="53"/>
      <c r="M162" s="51">
        <f t="shared" si="36"/>
        <v>504.7</v>
      </c>
    </row>
    <row r="163" spans="1:13" ht="12.75">
      <c r="A163" s="54"/>
      <c r="B163" s="55" t="s">
        <v>407</v>
      </c>
      <c r="C163" s="53"/>
      <c r="D163" s="53"/>
      <c r="E163" s="53"/>
      <c r="F163" s="50">
        <f t="shared" si="35"/>
        <v>0</v>
      </c>
      <c r="G163" s="53"/>
      <c r="H163" s="53"/>
      <c r="I163" s="53"/>
      <c r="J163" s="53"/>
      <c r="K163" s="53"/>
      <c r="L163" s="53"/>
      <c r="M163" s="51">
        <f t="shared" si="36"/>
        <v>0</v>
      </c>
    </row>
    <row r="164" spans="1:13" ht="28.5" customHeight="1">
      <c r="A164" s="52" t="s">
        <v>201</v>
      </c>
      <c r="B164" s="66" t="s">
        <v>292</v>
      </c>
      <c r="C164" s="53">
        <v>373.767</v>
      </c>
      <c r="D164" s="53"/>
      <c r="E164" s="53"/>
      <c r="F164" s="50">
        <f t="shared" si="35"/>
        <v>0</v>
      </c>
      <c r="G164" s="53"/>
      <c r="H164" s="53"/>
      <c r="I164" s="53"/>
      <c r="J164" s="53"/>
      <c r="K164" s="53"/>
      <c r="L164" s="53"/>
      <c r="M164" s="51">
        <f t="shared" si="36"/>
        <v>373.767</v>
      </c>
    </row>
    <row r="165" spans="1:13" ht="46.5" customHeight="1">
      <c r="A165" s="61">
        <v>250354</v>
      </c>
      <c r="B165" s="40" t="s">
        <v>26</v>
      </c>
      <c r="C165" s="53"/>
      <c r="D165" s="53"/>
      <c r="E165" s="53"/>
      <c r="F165" s="50">
        <v>2390.9</v>
      </c>
      <c r="G165" s="53"/>
      <c r="H165" s="53"/>
      <c r="I165" s="53"/>
      <c r="J165" s="53"/>
      <c r="K165" s="53"/>
      <c r="L165" s="53"/>
      <c r="M165" s="51">
        <f t="shared" si="36"/>
        <v>2390.9</v>
      </c>
    </row>
    <row r="166" spans="1:13" ht="12.75">
      <c r="A166" s="74" t="s">
        <v>241</v>
      </c>
      <c r="B166" s="62" t="s">
        <v>178</v>
      </c>
      <c r="C166" s="50">
        <f>C167</f>
        <v>60</v>
      </c>
      <c r="D166" s="50">
        <f>D167</f>
        <v>0</v>
      </c>
      <c r="E166" s="50">
        <f>E167</f>
        <v>0</v>
      </c>
      <c r="F166" s="50">
        <f t="shared" si="35"/>
        <v>0</v>
      </c>
      <c r="G166" s="50">
        <f aca="true" t="shared" si="41" ref="G166:L166">G167</f>
        <v>0</v>
      </c>
      <c r="H166" s="50">
        <f t="shared" si="41"/>
        <v>0</v>
      </c>
      <c r="I166" s="50">
        <f t="shared" si="41"/>
        <v>0</v>
      </c>
      <c r="J166" s="50">
        <f t="shared" si="41"/>
        <v>0</v>
      </c>
      <c r="K166" s="50">
        <f t="shared" si="41"/>
        <v>0</v>
      </c>
      <c r="L166" s="50">
        <f t="shared" si="41"/>
        <v>0</v>
      </c>
      <c r="M166" s="51">
        <f t="shared" si="36"/>
        <v>60</v>
      </c>
    </row>
    <row r="167" spans="1:13" ht="12.75">
      <c r="A167" s="54">
        <v>250102</v>
      </c>
      <c r="B167" s="55" t="s">
        <v>178</v>
      </c>
      <c r="C167" s="53">
        <v>60</v>
      </c>
      <c r="D167" s="53"/>
      <c r="E167" s="53"/>
      <c r="F167" s="50">
        <f t="shared" si="35"/>
        <v>0</v>
      </c>
      <c r="G167" s="53"/>
      <c r="H167" s="53"/>
      <c r="I167" s="53"/>
      <c r="J167" s="53"/>
      <c r="K167" s="53"/>
      <c r="L167" s="53"/>
      <c r="M167" s="51">
        <f t="shared" si="36"/>
        <v>60</v>
      </c>
    </row>
    <row r="168" spans="1:13" ht="13.5" thickBot="1">
      <c r="A168" s="67"/>
      <c r="B168" s="76" t="s">
        <v>385</v>
      </c>
      <c r="C168" s="69">
        <f>C20+C34+C64+C92+C96+C142+C159+C166+C152+C155</f>
        <v>202798.54099999997</v>
      </c>
      <c r="D168" s="69">
        <f>D20+D34+D64+D92+D96+D142+D159+D166+D152+D155</f>
        <v>50286.72600000001</v>
      </c>
      <c r="E168" s="69">
        <f>E20+E34+E64+E92+E96+E142+E159+E166+E152+E155</f>
        <v>8777.260999999999</v>
      </c>
      <c r="F168" s="69">
        <v>4227.32</v>
      </c>
      <c r="G168" s="69">
        <f aca="true" t="shared" si="42" ref="G168:L168">G20+G34+G64+G92+G96+G142+G159+G166+G152+G155</f>
        <v>676.931</v>
      </c>
      <c r="H168" s="69">
        <f t="shared" si="42"/>
        <v>275.628</v>
      </c>
      <c r="I168" s="69">
        <f t="shared" si="42"/>
        <v>0</v>
      </c>
      <c r="J168" s="69">
        <f t="shared" si="42"/>
        <v>1169.489</v>
      </c>
      <c r="K168" s="69">
        <f t="shared" si="42"/>
        <v>1169.489</v>
      </c>
      <c r="L168" s="69">
        <f t="shared" si="42"/>
        <v>1169.489</v>
      </c>
      <c r="M168" s="70">
        <f t="shared" si="36"/>
        <v>207025.86099999998</v>
      </c>
    </row>
    <row r="171" spans="1:13" ht="15.75">
      <c r="A171" s="347" t="s">
        <v>203</v>
      </c>
      <c r="B171" s="347"/>
      <c r="C171" s="347"/>
      <c r="D171" s="347"/>
      <c r="E171" s="347"/>
      <c r="F171" s="347"/>
      <c r="G171" s="347"/>
      <c r="H171" s="347"/>
      <c r="I171" s="347"/>
      <c r="J171" s="347"/>
      <c r="K171" s="347"/>
      <c r="L171" s="347"/>
      <c r="M171" s="347"/>
    </row>
    <row r="173" ht="15.75">
      <c r="A173" s="79" t="s">
        <v>293</v>
      </c>
    </row>
    <row r="174" ht="17.25">
      <c r="A174" s="79" t="s">
        <v>294</v>
      </c>
    </row>
    <row r="175" ht="12.75">
      <c r="A175" s="3"/>
    </row>
    <row r="177" spans="3:13" ht="12.75">
      <c r="C177" s="181"/>
      <c r="M177" s="181">
        <f>1!F64-3!M168</f>
        <v>10.000000000029104</v>
      </c>
    </row>
    <row r="178" ht="12.75">
      <c r="C178" s="181"/>
    </row>
  </sheetData>
  <mergeCells count="24">
    <mergeCell ref="J5:M5"/>
    <mergeCell ref="J4:M4"/>
    <mergeCell ref="A10:M10"/>
    <mergeCell ref="A9:M9"/>
    <mergeCell ref="J6:M6"/>
    <mergeCell ref="B14:B15"/>
    <mergeCell ref="C14:E14"/>
    <mergeCell ref="C15:E16"/>
    <mergeCell ref="C17:C18"/>
    <mergeCell ref="A14:A16"/>
    <mergeCell ref="F14:L14"/>
    <mergeCell ref="J15:J18"/>
    <mergeCell ref="K15:L16"/>
    <mergeCell ref="A17:A18"/>
    <mergeCell ref="H15:I16"/>
    <mergeCell ref="D17:D18"/>
    <mergeCell ref="E17:E18"/>
    <mergeCell ref="F15:F18"/>
    <mergeCell ref="G15:G18"/>
    <mergeCell ref="H17:H18"/>
    <mergeCell ref="I17:I18"/>
    <mergeCell ref="A171:M171"/>
    <mergeCell ref="K17:K18"/>
    <mergeCell ref="B17:B18"/>
  </mergeCells>
  <hyperlinks>
    <hyperlink ref="A115" location="_ftn1" display="_ftn1"/>
  </hyperlinks>
  <printOptions/>
  <pageMargins left="0.26" right="0.17" top="0.27" bottom="0.23" header="0.24" footer="0.19"/>
  <pageSetup fitToHeight="6" fitToWidth="1" horizontalDpi="600" verticalDpi="600" orientation="landscape" paperSize="9" scale="74" r:id="rId1"/>
  <rowBreaks count="1" manualBreakCount="1">
    <brk id="128" max="12" man="1"/>
  </rowBreaks>
</worksheet>
</file>

<file path=xl/worksheets/sheet4.xml><?xml version="1.0" encoding="utf-8"?>
<worksheet xmlns="http://schemas.openxmlformats.org/spreadsheetml/2006/main" xmlns:r="http://schemas.openxmlformats.org/officeDocument/2006/relationships">
  <dimension ref="A1:N157"/>
  <sheetViews>
    <sheetView zoomScale="75" zoomScaleNormal="75" workbookViewId="0" topLeftCell="A47">
      <selection activeCell="I59" sqref="I59"/>
    </sheetView>
  </sheetViews>
  <sheetFormatPr defaultColWidth="9.140625" defaultRowHeight="12.75"/>
  <cols>
    <col min="1" max="1" width="13.7109375" style="198" customWidth="1"/>
    <col min="2" max="2" width="12.421875" style="238" customWidth="1"/>
    <col min="3" max="3" width="49.7109375" style="177" customWidth="1"/>
    <col min="4" max="4" width="12.00390625" style="0" customWidth="1"/>
    <col min="5" max="5" width="12.8515625" style="0" customWidth="1"/>
    <col min="6" max="6" width="11.140625" style="0" customWidth="1"/>
    <col min="7" max="7" width="11.57421875" style="0" customWidth="1"/>
    <col min="8" max="8" width="10.57421875" style="0" customWidth="1"/>
    <col min="9" max="9" width="11.7109375" style="0" customWidth="1"/>
    <col min="10" max="10" width="11.28125" style="0" customWidth="1"/>
    <col min="11" max="11" width="10.8515625" style="0" customWidth="1"/>
    <col min="12" max="12" width="13.140625" style="0" customWidth="1"/>
    <col min="13" max="13" width="12.8515625" style="0" customWidth="1"/>
    <col min="14" max="14" width="14.8515625" style="0" customWidth="1"/>
  </cols>
  <sheetData>
    <row r="1" spans="1:14" ht="12.75">
      <c r="A1" s="197"/>
      <c r="K1" s="305" t="s">
        <v>520</v>
      </c>
      <c r="L1" s="305"/>
      <c r="M1" s="305"/>
      <c r="N1" s="305"/>
    </row>
    <row r="2" spans="1:14" ht="12.75">
      <c r="A2" s="199"/>
      <c r="K2" s="316" t="s">
        <v>119</v>
      </c>
      <c r="L2" s="316"/>
      <c r="M2" s="316"/>
      <c r="N2" s="316"/>
    </row>
    <row r="3" spans="1:14" ht="12.75">
      <c r="A3" s="199"/>
      <c r="K3" s="316" t="s">
        <v>76</v>
      </c>
      <c r="L3" s="316"/>
      <c r="M3" s="316"/>
      <c r="N3" s="316"/>
    </row>
    <row r="4" ht="12.75">
      <c r="A4" s="200"/>
    </row>
    <row r="5" ht="12.75">
      <c r="A5" s="201"/>
    </row>
    <row r="6" spans="1:14" ht="16.5" customHeight="1">
      <c r="A6" s="312" t="s">
        <v>521</v>
      </c>
      <c r="B6" s="312"/>
      <c r="C6" s="312"/>
      <c r="D6" s="312"/>
      <c r="E6" s="312"/>
      <c r="F6" s="312"/>
      <c r="G6" s="312"/>
      <c r="H6" s="312"/>
      <c r="I6" s="312"/>
      <c r="J6" s="312"/>
      <c r="K6" s="312"/>
      <c r="L6" s="312"/>
      <c r="M6" s="312"/>
      <c r="N6" s="312"/>
    </row>
    <row r="7" spans="1:14" ht="17.25">
      <c r="A7" s="312" t="s">
        <v>386</v>
      </c>
      <c r="B7" s="312"/>
      <c r="C7" s="312"/>
      <c r="D7" s="312"/>
      <c r="E7" s="312"/>
      <c r="F7" s="312"/>
      <c r="G7" s="312"/>
      <c r="H7" s="312"/>
      <c r="I7" s="312"/>
      <c r="J7" s="312"/>
      <c r="K7" s="312"/>
      <c r="L7" s="312"/>
      <c r="M7" s="312"/>
      <c r="N7" s="312"/>
    </row>
    <row r="8" spans="1:14" ht="16.5" customHeight="1" thickBot="1">
      <c r="A8" s="200"/>
      <c r="N8" s="4" t="s">
        <v>192</v>
      </c>
    </row>
    <row r="9" spans="1:14" ht="12.75">
      <c r="A9" s="353" t="s">
        <v>431</v>
      </c>
      <c r="B9" s="357" t="s">
        <v>440</v>
      </c>
      <c r="C9" s="352" t="s">
        <v>432</v>
      </c>
      <c r="D9" s="352" t="s">
        <v>343</v>
      </c>
      <c r="E9" s="352"/>
      <c r="F9" s="352"/>
      <c r="G9" s="352" t="s">
        <v>344</v>
      </c>
      <c r="H9" s="352"/>
      <c r="I9" s="352"/>
      <c r="J9" s="352"/>
      <c r="K9" s="352"/>
      <c r="L9" s="352"/>
      <c r="M9" s="352"/>
      <c r="N9" s="355" t="s">
        <v>345</v>
      </c>
    </row>
    <row r="10" spans="1:14" ht="12.75">
      <c r="A10" s="354"/>
      <c r="B10" s="358"/>
      <c r="C10" s="351"/>
      <c r="D10" s="351" t="s">
        <v>346</v>
      </c>
      <c r="E10" s="351" t="s">
        <v>347</v>
      </c>
      <c r="F10" s="351"/>
      <c r="G10" s="351" t="s">
        <v>348</v>
      </c>
      <c r="H10" s="351" t="s">
        <v>349</v>
      </c>
      <c r="I10" s="351" t="s">
        <v>347</v>
      </c>
      <c r="J10" s="351"/>
      <c r="K10" s="351" t="s">
        <v>350</v>
      </c>
      <c r="L10" s="351" t="s">
        <v>347</v>
      </c>
      <c r="M10" s="351"/>
      <c r="N10" s="356"/>
    </row>
    <row r="11" spans="1:14" ht="22.5" customHeight="1">
      <c r="A11" s="354"/>
      <c r="B11" s="358"/>
      <c r="C11" s="351"/>
      <c r="D11" s="351"/>
      <c r="E11" s="351" t="s">
        <v>351</v>
      </c>
      <c r="F11" s="351" t="s">
        <v>352</v>
      </c>
      <c r="G11" s="351"/>
      <c r="H11" s="351"/>
      <c r="I11" s="351" t="s">
        <v>351</v>
      </c>
      <c r="J11" s="351" t="s">
        <v>352</v>
      </c>
      <c r="K11" s="351"/>
      <c r="L11" s="351" t="s">
        <v>353</v>
      </c>
      <c r="M11" s="44" t="s">
        <v>354</v>
      </c>
      <c r="N11" s="356"/>
    </row>
    <row r="12" spans="1:14" ht="101.25">
      <c r="A12" s="354"/>
      <c r="B12" s="358"/>
      <c r="C12" s="351"/>
      <c r="D12" s="351"/>
      <c r="E12" s="351"/>
      <c r="F12" s="351"/>
      <c r="G12" s="351"/>
      <c r="H12" s="351"/>
      <c r="I12" s="351"/>
      <c r="J12" s="351"/>
      <c r="K12" s="351"/>
      <c r="L12" s="351"/>
      <c r="M12" s="44" t="s">
        <v>433</v>
      </c>
      <c r="N12" s="356"/>
    </row>
    <row r="13" spans="1:14" s="205" customFormat="1" ht="12.75">
      <c r="A13" s="285">
        <v>1</v>
      </c>
      <c r="B13" s="202">
        <v>2</v>
      </c>
      <c r="C13" s="203">
        <v>3</v>
      </c>
      <c r="D13" s="204">
        <v>4</v>
      </c>
      <c r="E13" s="204">
        <v>5</v>
      </c>
      <c r="F13" s="204">
        <v>6</v>
      </c>
      <c r="G13" s="204">
        <v>7</v>
      </c>
      <c r="H13" s="204">
        <v>8</v>
      </c>
      <c r="I13" s="204">
        <v>9</v>
      </c>
      <c r="J13" s="204">
        <v>10</v>
      </c>
      <c r="K13" s="204">
        <v>11</v>
      </c>
      <c r="L13" s="204">
        <v>12</v>
      </c>
      <c r="M13" s="204">
        <v>13</v>
      </c>
      <c r="N13" s="286" t="s">
        <v>434</v>
      </c>
    </row>
    <row r="14" spans="1:14" ht="30.75" customHeight="1" hidden="1" thickBot="1">
      <c r="A14" s="287">
        <v>100000</v>
      </c>
      <c r="B14" s="239"/>
      <c r="C14" s="206" t="s">
        <v>435</v>
      </c>
      <c r="D14" s="178"/>
      <c r="E14" s="178"/>
      <c r="F14" s="178"/>
      <c r="G14" s="178"/>
      <c r="H14" s="178"/>
      <c r="I14" s="178"/>
      <c r="J14" s="178"/>
      <c r="K14" s="178"/>
      <c r="L14" s="178"/>
      <c r="M14" s="178"/>
      <c r="N14" s="288"/>
    </row>
    <row r="15" spans="1:14" ht="28.5" customHeight="1" hidden="1" thickBot="1">
      <c r="A15" s="289">
        <v>110000</v>
      </c>
      <c r="B15" s="239"/>
      <c r="C15" s="206" t="s">
        <v>436</v>
      </c>
      <c r="D15" s="178"/>
      <c r="E15" s="178"/>
      <c r="F15" s="178"/>
      <c r="G15" s="178"/>
      <c r="H15" s="178"/>
      <c r="I15" s="178"/>
      <c r="J15" s="178"/>
      <c r="K15" s="178"/>
      <c r="L15" s="178"/>
      <c r="M15" s="178"/>
      <c r="N15" s="288"/>
    </row>
    <row r="16" spans="1:14" s="209" customFormat="1" ht="28.5" customHeight="1">
      <c r="A16" s="289" t="s">
        <v>451</v>
      </c>
      <c r="B16" s="239" t="s">
        <v>204</v>
      </c>
      <c r="C16" s="207" t="s">
        <v>205</v>
      </c>
      <c r="D16" s="208">
        <f aca="true" t="shared" si="0" ref="D16:M16">D17+D19</f>
        <v>1308.928</v>
      </c>
      <c r="E16" s="208">
        <f t="shared" si="0"/>
        <v>714.502</v>
      </c>
      <c r="F16" s="208">
        <f t="shared" si="0"/>
        <v>111.954</v>
      </c>
      <c r="G16" s="208">
        <f t="shared" si="0"/>
        <v>0.783</v>
      </c>
      <c r="H16" s="208">
        <f t="shared" si="0"/>
        <v>0.783</v>
      </c>
      <c r="I16" s="208">
        <f t="shared" si="0"/>
        <v>0</v>
      </c>
      <c r="J16" s="208">
        <f t="shared" si="0"/>
        <v>0</v>
      </c>
      <c r="K16" s="208">
        <f t="shared" si="0"/>
        <v>0</v>
      </c>
      <c r="L16" s="208">
        <f t="shared" si="0"/>
        <v>0</v>
      </c>
      <c r="M16" s="208">
        <f t="shared" si="0"/>
        <v>0</v>
      </c>
      <c r="N16" s="251">
        <f aca="true" t="shared" si="1" ref="N16:N51">D16+G16</f>
        <v>1309.711</v>
      </c>
    </row>
    <row r="17" spans="1:14" s="209" customFormat="1" ht="21" customHeight="1">
      <c r="A17" s="289" t="s">
        <v>451</v>
      </c>
      <c r="B17" s="239" t="s">
        <v>31</v>
      </c>
      <c r="C17" s="207" t="s">
        <v>357</v>
      </c>
      <c r="D17" s="255">
        <f aca="true" t="shared" si="2" ref="D17:M17">D18</f>
        <v>1141.928</v>
      </c>
      <c r="E17" s="255">
        <f t="shared" si="2"/>
        <v>714.502</v>
      </c>
      <c r="F17" s="255">
        <f t="shared" si="2"/>
        <v>111.954</v>
      </c>
      <c r="G17" s="255">
        <f t="shared" si="2"/>
        <v>0.783</v>
      </c>
      <c r="H17" s="255">
        <f t="shared" si="2"/>
        <v>0.783</v>
      </c>
      <c r="I17" s="255">
        <f t="shared" si="2"/>
        <v>0</v>
      </c>
      <c r="J17" s="255">
        <f t="shared" si="2"/>
        <v>0</v>
      </c>
      <c r="K17" s="255">
        <f t="shared" si="2"/>
        <v>0</v>
      </c>
      <c r="L17" s="255">
        <f t="shared" si="2"/>
        <v>0</v>
      </c>
      <c r="M17" s="255">
        <f t="shared" si="2"/>
        <v>0</v>
      </c>
      <c r="N17" s="251">
        <f t="shared" si="1"/>
        <v>1142.711</v>
      </c>
    </row>
    <row r="18" spans="1:14" ht="51.75" customHeight="1">
      <c r="A18" s="290" t="s">
        <v>75</v>
      </c>
      <c r="B18" s="240" t="s">
        <v>32</v>
      </c>
      <c r="C18" s="210" t="s">
        <v>452</v>
      </c>
      <c r="D18" s="220">
        <v>1141.928</v>
      </c>
      <c r="E18" s="220">
        <v>714.502</v>
      </c>
      <c r="F18" s="220">
        <v>111.954</v>
      </c>
      <c r="G18" s="208">
        <f>H18+K18</f>
        <v>0.783</v>
      </c>
      <c r="H18" s="220">
        <v>0.783</v>
      </c>
      <c r="I18" s="220"/>
      <c r="J18" s="220"/>
      <c r="K18" s="220"/>
      <c r="L18" s="220"/>
      <c r="M18" s="220"/>
      <c r="N18" s="251">
        <f t="shared" si="1"/>
        <v>1142.711</v>
      </c>
    </row>
    <row r="19" spans="1:14" s="209" customFormat="1" ht="20.25" customHeight="1">
      <c r="A19" s="289" t="s">
        <v>453</v>
      </c>
      <c r="B19" s="239" t="s">
        <v>454</v>
      </c>
      <c r="C19" s="207" t="s">
        <v>455</v>
      </c>
      <c r="D19" s="208">
        <f aca="true" t="shared" si="3" ref="D19:M19">D20</f>
        <v>167</v>
      </c>
      <c r="E19" s="208">
        <f t="shared" si="3"/>
        <v>0</v>
      </c>
      <c r="F19" s="208">
        <f t="shared" si="3"/>
        <v>0</v>
      </c>
      <c r="G19" s="208">
        <f t="shared" si="3"/>
        <v>0</v>
      </c>
      <c r="H19" s="208">
        <f t="shared" si="3"/>
        <v>0</v>
      </c>
      <c r="I19" s="208">
        <f t="shared" si="3"/>
        <v>0</v>
      </c>
      <c r="J19" s="208">
        <f t="shared" si="3"/>
        <v>0</v>
      </c>
      <c r="K19" s="208">
        <f t="shared" si="3"/>
        <v>0</v>
      </c>
      <c r="L19" s="208">
        <f t="shared" si="3"/>
        <v>0</v>
      </c>
      <c r="M19" s="208">
        <f t="shared" si="3"/>
        <v>0</v>
      </c>
      <c r="N19" s="251">
        <f t="shared" si="1"/>
        <v>167</v>
      </c>
    </row>
    <row r="20" spans="1:14" ht="19.5" customHeight="1">
      <c r="A20" s="289" t="s">
        <v>453</v>
      </c>
      <c r="B20" s="240" t="s">
        <v>240</v>
      </c>
      <c r="C20" s="210" t="s">
        <v>168</v>
      </c>
      <c r="D20" s="211">
        <f aca="true" t="shared" si="4" ref="D20:M20">D22+D23</f>
        <v>167</v>
      </c>
      <c r="E20" s="211">
        <f t="shared" si="4"/>
        <v>0</v>
      </c>
      <c r="F20" s="211">
        <f t="shared" si="4"/>
        <v>0</v>
      </c>
      <c r="G20" s="211">
        <f t="shared" si="4"/>
        <v>0</v>
      </c>
      <c r="H20" s="211">
        <f t="shared" si="4"/>
        <v>0</v>
      </c>
      <c r="I20" s="211">
        <f t="shared" si="4"/>
        <v>0</v>
      </c>
      <c r="J20" s="211">
        <f t="shared" si="4"/>
        <v>0</v>
      </c>
      <c r="K20" s="211">
        <f t="shared" si="4"/>
        <v>0</v>
      </c>
      <c r="L20" s="211">
        <f t="shared" si="4"/>
        <v>0</v>
      </c>
      <c r="M20" s="211">
        <f t="shared" si="4"/>
        <v>0</v>
      </c>
      <c r="N20" s="251">
        <f t="shared" si="1"/>
        <v>167</v>
      </c>
    </row>
    <row r="21" spans="1:14" ht="15.75" customHeight="1">
      <c r="A21" s="289"/>
      <c r="B21" s="240"/>
      <c r="C21" s="210" t="s">
        <v>47</v>
      </c>
      <c r="D21" s="220"/>
      <c r="E21" s="220"/>
      <c r="F21" s="220"/>
      <c r="G21" s="208">
        <f>H21+K21</f>
        <v>0</v>
      </c>
      <c r="H21" s="220"/>
      <c r="I21" s="220"/>
      <c r="J21" s="220"/>
      <c r="K21" s="220"/>
      <c r="L21" s="220"/>
      <c r="M21" s="220"/>
      <c r="N21" s="251">
        <f t="shared" si="1"/>
        <v>0</v>
      </c>
    </row>
    <row r="22" spans="1:14" ht="60" customHeight="1">
      <c r="A22" s="291" t="s">
        <v>456</v>
      </c>
      <c r="B22" s="240" t="s">
        <v>240</v>
      </c>
      <c r="C22" s="210" t="s">
        <v>181</v>
      </c>
      <c r="D22" s="211">
        <v>12</v>
      </c>
      <c r="E22" s="220"/>
      <c r="F22" s="220"/>
      <c r="G22" s="208">
        <f>H22+K22</f>
        <v>0</v>
      </c>
      <c r="H22" s="220"/>
      <c r="I22" s="220"/>
      <c r="J22" s="220"/>
      <c r="K22" s="220"/>
      <c r="L22" s="220"/>
      <c r="M22" s="220"/>
      <c r="N22" s="251">
        <f t="shared" si="1"/>
        <v>12</v>
      </c>
    </row>
    <row r="23" spans="1:14" ht="20.25" customHeight="1">
      <c r="A23" s="291" t="s">
        <v>457</v>
      </c>
      <c r="B23" s="240" t="s">
        <v>240</v>
      </c>
      <c r="C23" s="210" t="s">
        <v>212</v>
      </c>
      <c r="D23" s="211">
        <v>155</v>
      </c>
      <c r="E23" s="220"/>
      <c r="F23" s="220"/>
      <c r="G23" s="208">
        <f>H23+K23</f>
        <v>0</v>
      </c>
      <c r="H23" s="220"/>
      <c r="I23" s="220"/>
      <c r="J23" s="220"/>
      <c r="K23" s="220"/>
      <c r="L23" s="220"/>
      <c r="M23" s="220"/>
      <c r="N23" s="251">
        <f t="shared" si="1"/>
        <v>155</v>
      </c>
    </row>
    <row r="24" spans="1:14" s="209" customFormat="1" ht="26.25" customHeight="1">
      <c r="A24" s="291" t="s">
        <v>458</v>
      </c>
      <c r="B24" s="239" t="s">
        <v>213</v>
      </c>
      <c r="C24" s="207" t="s">
        <v>214</v>
      </c>
      <c r="D24" s="208">
        <f>D25+D33+D38+D41+D44</f>
        <v>1575.199</v>
      </c>
      <c r="E24" s="208">
        <f aca="true" t="shared" si="5" ref="E24:N24">E25+E33+E38+E41+E44</f>
        <v>797.8029999999999</v>
      </c>
      <c r="F24" s="208">
        <f t="shared" si="5"/>
        <v>14.612</v>
      </c>
      <c r="G24" s="208">
        <f t="shared" si="5"/>
        <v>200</v>
      </c>
      <c r="H24" s="208">
        <f t="shared" si="5"/>
        <v>200</v>
      </c>
      <c r="I24" s="208">
        <f t="shared" si="5"/>
        <v>0</v>
      </c>
      <c r="J24" s="208">
        <f t="shared" si="5"/>
        <v>0</v>
      </c>
      <c r="K24" s="208">
        <f t="shared" si="5"/>
        <v>0</v>
      </c>
      <c r="L24" s="208">
        <f t="shared" si="5"/>
        <v>0</v>
      </c>
      <c r="M24" s="208">
        <f t="shared" si="5"/>
        <v>0</v>
      </c>
      <c r="N24" s="251">
        <f t="shared" si="5"/>
        <v>1775.199</v>
      </c>
    </row>
    <row r="25" spans="1:14" s="209" customFormat="1" ht="34.5" customHeight="1">
      <c r="A25" s="291" t="s">
        <v>459</v>
      </c>
      <c r="B25" s="239" t="s">
        <v>68</v>
      </c>
      <c r="C25" s="207" t="s">
        <v>460</v>
      </c>
      <c r="D25" s="208">
        <f aca="true" t="shared" si="6" ref="D25:M25">D26+D28</f>
        <v>1335.249</v>
      </c>
      <c r="E25" s="208">
        <f t="shared" si="6"/>
        <v>797.8029999999999</v>
      </c>
      <c r="F25" s="208">
        <f t="shared" si="6"/>
        <v>14.612</v>
      </c>
      <c r="G25" s="208">
        <f t="shared" si="6"/>
        <v>0</v>
      </c>
      <c r="H25" s="208">
        <f t="shared" si="6"/>
        <v>0</v>
      </c>
      <c r="I25" s="208">
        <f t="shared" si="6"/>
        <v>0</v>
      </c>
      <c r="J25" s="208">
        <f t="shared" si="6"/>
        <v>0</v>
      </c>
      <c r="K25" s="208">
        <f t="shared" si="6"/>
        <v>0</v>
      </c>
      <c r="L25" s="208">
        <f t="shared" si="6"/>
        <v>0</v>
      </c>
      <c r="M25" s="208">
        <f t="shared" si="6"/>
        <v>0</v>
      </c>
      <c r="N25" s="251">
        <f t="shared" si="1"/>
        <v>1335.249</v>
      </c>
    </row>
    <row r="26" spans="1:14" s="209" customFormat="1" ht="37.5" customHeight="1">
      <c r="A26" s="291" t="s">
        <v>461</v>
      </c>
      <c r="B26" s="239"/>
      <c r="C26" s="207" t="s">
        <v>462</v>
      </c>
      <c r="D26" s="208">
        <f aca="true" t="shared" si="7" ref="D26:M26">D27</f>
        <v>9</v>
      </c>
      <c r="E26" s="208">
        <f t="shared" si="7"/>
        <v>0</v>
      </c>
      <c r="F26" s="208">
        <f t="shared" si="7"/>
        <v>0</v>
      </c>
      <c r="G26" s="208">
        <f t="shared" si="7"/>
        <v>0</v>
      </c>
      <c r="H26" s="208">
        <f t="shared" si="7"/>
        <v>0</v>
      </c>
      <c r="I26" s="208">
        <f t="shared" si="7"/>
        <v>0</v>
      </c>
      <c r="J26" s="208">
        <f t="shared" si="7"/>
        <v>0</v>
      </c>
      <c r="K26" s="208">
        <f t="shared" si="7"/>
        <v>0</v>
      </c>
      <c r="L26" s="208">
        <f t="shared" si="7"/>
        <v>0</v>
      </c>
      <c r="M26" s="208">
        <f t="shared" si="7"/>
        <v>0</v>
      </c>
      <c r="N26" s="251">
        <f t="shared" si="1"/>
        <v>9</v>
      </c>
    </row>
    <row r="27" spans="1:14" s="179" customFormat="1" ht="33.75" customHeight="1">
      <c r="A27" s="292" t="s">
        <v>463</v>
      </c>
      <c r="B27" s="229" t="s">
        <v>132</v>
      </c>
      <c r="C27" s="210" t="s">
        <v>464</v>
      </c>
      <c r="D27" s="211">
        <v>9</v>
      </c>
      <c r="E27" s="211"/>
      <c r="F27" s="211"/>
      <c r="G27" s="208">
        <f>H27+K27</f>
        <v>0</v>
      </c>
      <c r="H27" s="211"/>
      <c r="I27" s="211"/>
      <c r="J27" s="211"/>
      <c r="K27" s="220"/>
      <c r="L27" s="220"/>
      <c r="M27" s="211"/>
      <c r="N27" s="251">
        <f t="shared" si="1"/>
        <v>9</v>
      </c>
    </row>
    <row r="28" spans="1:14" s="212" customFormat="1" ht="35.25" customHeight="1">
      <c r="A28" s="292" t="s">
        <v>465</v>
      </c>
      <c r="B28" s="241"/>
      <c r="C28" s="207" t="s">
        <v>466</v>
      </c>
      <c r="D28" s="208">
        <f aca="true" t="shared" si="8" ref="D28:M28">SUM(D29:D32)</f>
        <v>1326.249</v>
      </c>
      <c r="E28" s="208">
        <f t="shared" si="8"/>
        <v>797.8029999999999</v>
      </c>
      <c r="F28" s="208">
        <f t="shared" si="8"/>
        <v>14.612</v>
      </c>
      <c r="G28" s="208">
        <f t="shared" si="8"/>
        <v>0</v>
      </c>
      <c r="H28" s="208">
        <f t="shared" si="8"/>
        <v>0</v>
      </c>
      <c r="I28" s="208">
        <f t="shared" si="8"/>
        <v>0</v>
      </c>
      <c r="J28" s="208">
        <f t="shared" si="8"/>
        <v>0</v>
      </c>
      <c r="K28" s="208">
        <f t="shared" si="8"/>
        <v>0</v>
      </c>
      <c r="L28" s="208">
        <f t="shared" si="8"/>
        <v>0</v>
      </c>
      <c r="M28" s="208">
        <f t="shared" si="8"/>
        <v>0</v>
      </c>
      <c r="N28" s="251">
        <f t="shared" si="1"/>
        <v>1326.249</v>
      </c>
    </row>
    <row r="29" spans="1:14" s="179" customFormat="1" ht="24" customHeight="1">
      <c r="A29" s="292" t="s">
        <v>468</v>
      </c>
      <c r="B29" s="229" t="s">
        <v>140</v>
      </c>
      <c r="C29" s="210" t="s">
        <v>469</v>
      </c>
      <c r="D29" s="211">
        <f>293.5+851.5</f>
        <v>1145</v>
      </c>
      <c r="E29" s="211">
        <f>195.628+602.175</f>
        <v>797.8029999999999</v>
      </c>
      <c r="F29" s="211">
        <f>11.112+3.5</f>
        <v>14.612</v>
      </c>
      <c r="G29" s="208">
        <f>H29+K29</f>
        <v>0</v>
      </c>
      <c r="H29" s="211"/>
      <c r="I29" s="211"/>
      <c r="J29" s="211"/>
      <c r="K29" s="220"/>
      <c r="L29" s="220"/>
      <c r="M29" s="211"/>
      <c r="N29" s="251">
        <f t="shared" si="1"/>
        <v>1145</v>
      </c>
    </row>
    <row r="30" spans="1:14" s="179" customFormat="1" ht="30" customHeight="1">
      <c r="A30" s="292" t="s">
        <v>470</v>
      </c>
      <c r="B30" s="229" t="s">
        <v>142</v>
      </c>
      <c r="C30" s="210" t="s">
        <v>143</v>
      </c>
      <c r="D30" s="211">
        <v>15</v>
      </c>
      <c r="E30" s="211"/>
      <c r="F30" s="211"/>
      <c r="G30" s="208">
        <f>H30+K30</f>
        <v>0</v>
      </c>
      <c r="H30" s="211"/>
      <c r="I30" s="211"/>
      <c r="J30" s="211"/>
      <c r="K30" s="220"/>
      <c r="L30" s="220"/>
      <c r="M30" s="211"/>
      <c r="N30" s="251">
        <f t="shared" si="1"/>
        <v>15</v>
      </c>
    </row>
    <row r="31" spans="1:14" s="179" customFormat="1" ht="22.5" customHeight="1">
      <c r="A31" s="292" t="s">
        <v>471</v>
      </c>
      <c r="B31" s="229" t="s">
        <v>144</v>
      </c>
      <c r="C31" s="210" t="s">
        <v>472</v>
      </c>
      <c r="D31" s="211">
        <v>66.4</v>
      </c>
      <c r="E31" s="211"/>
      <c r="F31" s="211"/>
      <c r="G31" s="208">
        <f>H31+K31</f>
        <v>0</v>
      </c>
      <c r="H31" s="211"/>
      <c r="I31" s="211"/>
      <c r="J31" s="211"/>
      <c r="K31" s="220"/>
      <c r="L31" s="220"/>
      <c r="M31" s="211"/>
      <c r="N31" s="251">
        <f t="shared" si="1"/>
        <v>66.4</v>
      </c>
    </row>
    <row r="32" spans="1:14" s="179" customFormat="1" ht="75.75" customHeight="1">
      <c r="A32" s="292" t="s">
        <v>473</v>
      </c>
      <c r="B32" s="229" t="s">
        <v>146</v>
      </c>
      <c r="C32" s="210" t="s">
        <v>474</v>
      </c>
      <c r="D32" s="211">
        <v>99.849</v>
      </c>
      <c r="E32" s="211"/>
      <c r="F32" s="211"/>
      <c r="G32" s="208">
        <f>H32+K32</f>
        <v>0</v>
      </c>
      <c r="H32" s="211"/>
      <c r="I32" s="211"/>
      <c r="J32" s="211"/>
      <c r="K32" s="220"/>
      <c r="L32" s="220"/>
      <c r="M32" s="211"/>
      <c r="N32" s="251">
        <f t="shared" si="1"/>
        <v>99.849</v>
      </c>
    </row>
    <row r="33" spans="1:14" s="212" customFormat="1" ht="24" customHeight="1">
      <c r="A33" s="292" t="s">
        <v>475</v>
      </c>
      <c r="B33" s="241"/>
      <c r="C33" s="207" t="s">
        <v>476</v>
      </c>
      <c r="D33" s="208">
        <f>SUM(D34:D37)</f>
        <v>149.95</v>
      </c>
      <c r="E33" s="208">
        <f aca="true" t="shared" si="9" ref="E33:M33">SUM(E34:E37)</f>
        <v>0</v>
      </c>
      <c r="F33" s="208">
        <f t="shared" si="9"/>
        <v>0</v>
      </c>
      <c r="G33" s="208">
        <f t="shared" si="9"/>
        <v>0</v>
      </c>
      <c r="H33" s="208">
        <f t="shared" si="9"/>
        <v>0</v>
      </c>
      <c r="I33" s="208">
        <f t="shared" si="9"/>
        <v>0</v>
      </c>
      <c r="J33" s="208">
        <f t="shared" si="9"/>
        <v>0</v>
      </c>
      <c r="K33" s="208">
        <f t="shared" si="9"/>
        <v>0</v>
      </c>
      <c r="L33" s="208">
        <f t="shared" si="9"/>
        <v>0</v>
      </c>
      <c r="M33" s="208">
        <f t="shared" si="9"/>
        <v>0</v>
      </c>
      <c r="N33" s="251">
        <f t="shared" si="1"/>
        <v>149.95</v>
      </c>
    </row>
    <row r="34" spans="1:14" ht="42.75" customHeight="1">
      <c r="A34" s="291" t="s">
        <v>477</v>
      </c>
      <c r="B34" s="240" t="s">
        <v>274</v>
      </c>
      <c r="C34" s="215" t="s">
        <v>478</v>
      </c>
      <c r="D34" s="211">
        <v>42.071</v>
      </c>
      <c r="E34" s="220"/>
      <c r="F34" s="220"/>
      <c r="G34" s="208">
        <f>H34+K34</f>
        <v>0</v>
      </c>
      <c r="H34" s="220"/>
      <c r="I34" s="220"/>
      <c r="J34" s="220"/>
      <c r="K34" s="220"/>
      <c r="L34" s="220"/>
      <c r="M34" s="220"/>
      <c r="N34" s="251">
        <f t="shared" si="1"/>
        <v>42.071</v>
      </c>
    </row>
    <row r="35" spans="1:14" ht="37.5" customHeight="1">
      <c r="A35" s="291" t="s">
        <v>479</v>
      </c>
      <c r="B35" s="240" t="s">
        <v>480</v>
      </c>
      <c r="C35" s="55" t="s">
        <v>516</v>
      </c>
      <c r="D35" s="211">
        <v>29.929</v>
      </c>
      <c r="E35" s="220"/>
      <c r="F35" s="220"/>
      <c r="G35" s="208">
        <f>H35+K35</f>
        <v>0</v>
      </c>
      <c r="H35" s="220"/>
      <c r="I35" s="220"/>
      <c r="J35" s="220"/>
      <c r="K35" s="220"/>
      <c r="L35" s="220"/>
      <c r="M35" s="220"/>
      <c r="N35" s="251">
        <f t="shared" si="1"/>
        <v>29.929</v>
      </c>
    </row>
    <row r="36" spans="1:14" ht="67.5" customHeight="1">
      <c r="A36" s="291" t="s">
        <v>481</v>
      </c>
      <c r="B36" s="240" t="s">
        <v>280</v>
      </c>
      <c r="C36" s="210" t="s">
        <v>482</v>
      </c>
      <c r="D36" s="211">
        <v>25</v>
      </c>
      <c r="E36" s="220"/>
      <c r="F36" s="220"/>
      <c r="G36" s="208">
        <f>H36+K36</f>
        <v>0</v>
      </c>
      <c r="H36" s="220"/>
      <c r="I36" s="220"/>
      <c r="J36" s="220"/>
      <c r="K36" s="220"/>
      <c r="L36" s="220"/>
      <c r="M36" s="220"/>
      <c r="N36" s="251">
        <f t="shared" si="1"/>
        <v>25</v>
      </c>
    </row>
    <row r="37" spans="1:14" ht="53.25" customHeight="1">
      <c r="A37" s="291" t="s">
        <v>483</v>
      </c>
      <c r="B37" s="240" t="s">
        <v>277</v>
      </c>
      <c r="C37" s="215" t="s">
        <v>484</v>
      </c>
      <c r="D37" s="211">
        <v>52.95</v>
      </c>
      <c r="E37" s="220"/>
      <c r="F37" s="220"/>
      <c r="G37" s="208">
        <f>H37+K37</f>
        <v>0</v>
      </c>
      <c r="H37" s="220"/>
      <c r="I37" s="220"/>
      <c r="J37" s="220"/>
      <c r="K37" s="220"/>
      <c r="L37" s="220"/>
      <c r="M37" s="220"/>
      <c r="N37" s="251">
        <f t="shared" si="1"/>
        <v>52.95</v>
      </c>
    </row>
    <row r="38" spans="1:14" s="209" customFormat="1" ht="15" customHeight="1">
      <c r="A38" s="291" t="s">
        <v>485</v>
      </c>
      <c r="B38" s="239" t="s">
        <v>486</v>
      </c>
      <c r="C38" s="207" t="s">
        <v>219</v>
      </c>
      <c r="D38" s="213">
        <f aca="true" t="shared" si="10" ref="D38:M38">D40</f>
        <v>50</v>
      </c>
      <c r="E38" s="213">
        <f t="shared" si="10"/>
        <v>0</v>
      </c>
      <c r="F38" s="213">
        <f t="shared" si="10"/>
        <v>0</v>
      </c>
      <c r="G38" s="213">
        <f t="shared" si="10"/>
        <v>0</v>
      </c>
      <c r="H38" s="213">
        <f t="shared" si="10"/>
        <v>0</v>
      </c>
      <c r="I38" s="213">
        <f t="shared" si="10"/>
        <v>0</v>
      </c>
      <c r="J38" s="213">
        <f t="shared" si="10"/>
        <v>0</v>
      </c>
      <c r="K38" s="213">
        <f t="shared" si="10"/>
        <v>0</v>
      </c>
      <c r="L38" s="213">
        <f t="shared" si="10"/>
        <v>0</v>
      </c>
      <c r="M38" s="213">
        <f t="shared" si="10"/>
        <v>0</v>
      </c>
      <c r="N38" s="251">
        <f t="shared" si="1"/>
        <v>50</v>
      </c>
    </row>
    <row r="39" spans="1:14" ht="15" customHeight="1">
      <c r="A39" s="291"/>
      <c r="B39" s="240"/>
      <c r="C39" s="210" t="s">
        <v>47</v>
      </c>
      <c r="D39" s="225"/>
      <c r="E39" s="225"/>
      <c r="F39" s="225"/>
      <c r="G39" s="208">
        <f>H39+K39</f>
        <v>0</v>
      </c>
      <c r="H39" s="220"/>
      <c r="I39" s="220"/>
      <c r="J39" s="220"/>
      <c r="K39" s="220"/>
      <c r="L39" s="220"/>
      <c r="M39" s="220"/>
      <c r="N39" s="251">
        <f t="shared" si="1"/>
        <v>0</v>
      </c>
    </row>
    <row r="40" spans="1:14" ht="37.5" customHeight="1">
      <c r="A40" s="291" t="s">
        <v>487</v>
      </c>
      <c r="B40" s="240"/>
      <c r="C40" s="210" t="s">
        <v>169</v>
      </c>
      <c r="D40" s="225">
        <v>50</v>
      </c>
      <c r="E40" s="225"/>
      <c r="F40" s="225"/>
      <c r="G40" s="208">
        <f>H40+K40</f>
        <v>0</v>
      </c>
      <c r="H40" s="220"/>
      <c r="I40" s="220"/>
      <c r="J40" s="220"/>
      <c r="K40" s="220"/>
      <c r="L40" s="220"/>
      <c r="M40" s="220"/>
      <c r="N40" s="251">
        <f t="shared" si="1"/>
        <v>50</v>
      </c>
    </row>
    <row r="41" spans="1:14" s="209" customFormat="1" ht="15" customHeight="1">
      <c r="A41" s="291" t="s">
        <v>488</v>
      </c>
      <c r="B41" s="239" t="s">
        <v>489</v>
      </c>
      <c r="C41" s="207" t="s">
        <v>376</v>
      </c>
      <c r="D41" s="213">
        <f aca="true" t="shared" si="11" ref="D41:M42">D42</f>
        <v>0</v>
      </c>
      <c r="E41" s="213">
        <f t="shared" si="11"/>
        <v>0</v>
      </c>
      <c r="F41" s="213">
        <f t="shared" si="11"/>
        <v>0</v>
      </c>
      <c r="G41" s="213">
        <f t="shared" si="11"/>
        <v>200</v>
      </c>
      <c r="H41" s="213">
        <f t="shared" si="11"/>
        <v>200</v>
      </c>
      <c r="I41" s="213">
        <f t="shared" si="11"/>
        <v>0</v>
      </c>
      <c r="J41" s="213">
        <f t="shared" si="11"/>
        <v>0</v>
      </c>
      <c r="K41" s="213">
        <f t="shared" si="11"/>
        <v>0</v>
      </c>
      <c r="L41" s="213">
        <f t="shared" si="11"/>
        <v>0</v>
      </c>
      <c r="M41" s="213">
        <f t="shared" si="11"/>
        <v>0</v>
      </c>
      <c r="N41" s="251">
        <f t="shared" si="1"/>
        <v>200</v>
      </c>
    </row>
    <row r="42" spans="1:14" s="209" customFormat="1" ht="59.25" customHeight="1">
      <c r="A42" s="291" t="s">
        <v>490</v>
      </c>
      <c r="B42" s="239"/>
      <c r="C42" s="207" t="s">
        <v>177</v>
      </c>
      <c r="D42" s="213">
        <f t="shared" si="11"/>
        <v>0</v>
      </c>
      <c r="E42" s="213">
        <f t="shared" si="11"/>
        <v>0</v>
      </c>
      <c r="F42" s="213">
        <f t="shared" si="11"/>
        <v>0</v>
      </c>
      <c r="G42" s="213">
        <f t="shared" si="11"/>
        <v>200</v>
      </c>
      <c r="H42" s="213">
        <f t="shared" si="11"/>
        <v>200</v>
      </c>
      <c r="I42" s="213">
        <f t="shared" si="11"/>
        <v>0</v>
      </c>
      <c r="J42" s="213">
        <f t="shared" si="11"/>
        <v>0</v>
      </c>
      <c r="K42" s="213">
        <f t="shared" si="11"/>
        <v>0</v>
      </c>
      <c r="L42" s="213">
        <f t="shared" si="11"/>
        <v>0</v>
      </c>
      <c r="M42" s="213">
        <f t="shared" si="11"/>
        <v>0</v>
      </c>
      <c r="N42" s="251">
        <f t="shared" si="1"/>
        <v>200</v>
      </c>
    </row>
    <row r="43" spans="1:14" ht="33.75" customHeight="1">
      <c r="A43" s="291" t="s">
        <v>491</v>
      </c>
      <c r="B43" s="240">
        <v>240900</v>
      </c>
      <c r="C43" s="214" t="s">
        <v>492</v>
      </c>
      <c r="D43" s="225"/>
      <c r="E43" s="225"/>
      <c r="F43" s="225"/>
      <c r="G43" s="208">
        <f>H43+K43</f>
        <v>200</v>
      </c>
      <c r="H43" s="225">
        <v>200</v>
      </c>
      <c r="I43" s="220"/>
      <c r="J43" s="220"/>
      <c r="K43" s="220"/>
      <c r="L43" s="220"/>
      <c r="M43" s="220"/>
      <c r="N43" s="251">
        <f t="shared" si="1"/>
        <v>200</v>
      </c>
    </row>
    <row r="44" spans="1:14" ht="33.75" customHeight="1">
      <c r="A44" s="291" t="s">
        <v>182</v>
      </c>
      <c r="B44" s="242">
        <v>250000</v>
      </c>
      <c r="C44" s="206" t="s">
        <v>377</v>
      </c>
      <c r="D44" s="225">
        <f>D45</f>
        <v>40</v>
      </c>
      <c r="E44" s="225">
        <f aca="true" t="shared" si="12" ref="E44:N44">E45</f>
        <v>0</v>
      </c>
      <c r="F44" s="225">
        <f t="shared" si="12"/>
        <v>0</v>
      </c>
      <c r="G44" s="225">
        <f t="shared" si="12"/>
        <v>0</v>
      </c>
      <c r="H44" s="225">
        <f t="shared" si="12"/>
        <v>0</v>
      </c>
      <c r="I44" s="225">
        <f t="shared" si="12"/>
        <v>0</v>
      </c>
      <c r="J44" s="225">
        <f t="shared" si="12"/>
        <v>0</v>
      </c>
      <c r="K44" s="225">
        <f t="shared" si="12"/>
        <v>0</v>
      </c>
      <c r="L44" s="225">
        <f t="shared" si="12"/>
        <v>0</v>
      </c>
      <c r="M44" s="225">
        <f t="shared" si="12"/>
        <v>0</v>
      </c>
      <c r="N44" s="293">
        <f t="shared" si="12"/>
        <v>40</v>
      </c>
    </row>
    <row r="45" spans="1:14" ht="33.75" customHeight="1">
      <c r="A45" s="289" t="s">
        <v>184</v>
      </c>
      <c r="B45" s="243">
        <v>250404</v>
      </c>
      <c r="C45" s="235" t="s">
        <v>179</v>
      </c>
      <c r="D45" s="53">
        <f>D47</f>
        <v>40</v>
      </c>
      <c r="E45" s="225"/>
      <c r="F45" s="225"/>
      <c r="G45" s="208"/>
      <c r="H45" s="225"/>
      <c r="I45" s="220"/>
      <c r="J45" s="220"/>
      <c r="K45" s="220"/>
      <c r="L45" s="220"/>
      <c r="M45" s="220"/>
      <c r="N45" s="251">
        <f t="shared" si="1"/>
        <v>40</v>
      </c>
    </row>
    <row r="46" spans="1:14" ht="33.75" customHeight="1">
      <c r="A46" s="289"/>
      <c r="B46" s="244"/>
      <c r="C46" s="235" t="s">
        <v>47</v>
      </c>
      <c r="D46" s="225"/>
      <c r="E46" s="225"/>
      <c r="F46" s="225"/>
      <c r="G46" s="208"/>
      <c r="H46" s="225"/>
      <c r="I46" s="220"/>
      <c r="J46" s="220"/>
      <c r="K46" s="220"/>
      <c r="L46" s="220"/>
      <c r="M46" s="220"/>
      <c r="N46" s="251"/>
    </row>
    <row r="47" spans="1:14" ht="78" customHeight="1">
      <c r="A47" s="291" t="s">
        <v>183</v>
      </c>
      <c r="B47" s="240"/>
      <c r="C47" s="252" t="s">
        <v>6</v>
      </c>
      <c r="D47" s="53">
        <v>40</v>
      </c>
      <c r="E47" s="225"/>
      <c r="F47" s="225"/>
      <c r="G47" s="208"/>
      <c r="H47" s="225"/>
      <c r="I47" s="220"/>
      <c r="J47" s="220"/>
      <c r="K47" s="220"/>
      <c r="L47" s="220"/>
      <c r="M47" s="220"/>
      <c r="N47" s="251">
        <f t="shared" si="1"/>
        <v>40</v>
      </c>
    </row>
    <row r="48" spans="1:14" s="209" customFormat="1" ht="25.5" customHeight="1">
      <c r="A48" s="294" t="s">
        <v>493</v>
      </c>
      <c r="B48" s="239" t="s">
        <v>225</v>
      </c>
      <c r="C48" s="207" t="s">
        <v>226</v>
      </c>
      <c r="D48" s="213">
        <f aca="true" t="shared" si="13" ref="D48:N48">D49+D71+D69</f>
        <v>71360.94900000001</v>
      </c>
      <c r="E48" s="213">
        <f t="shared" si="13"/>
        <v>43142.94200000001</v>
      </c>
      <c r="F48" s="213">
        <f t="shared" si="13"/>
        <v>8372.920999999998</v>
      </c>
      <c r="G48" s="213">
        <f t="shared" si="13"/>
        <v>515.692</v>
      </c>
      <c r="H48" s="213">
        <f t="shared" si="13"/>
        <v>286.59</v>
      </c>
      <c r="I48" s="213" t="e">
        <f t="shared" si="13"/>
        <v>#VALUE!</v>
      </c>
      <c r="J48" s="213">
        <f t="shared" si="13"/>
        <v>0</v>
      </c>
      <c r="K48" s="213">
        <f t="shared" si="13"/>
        <v>189.489</v>
      </c>
      <c r="L48" s="213">
        <f t="shared" si="13"/>
        <v>189.489</v>
      </c>
      <c r="M48" s="213">
        <f t="shared" si="13"/>
        <v>189.489</v>
      </c>
      <c r="N48" s="295">
        <f t="shared" si="13"/>
        <v>71837.028</v>
      </c>
    </row>
    <row r="49" spans="1:14" s="180" customFormat="1" ht="28.5" customHeight="1">
      <c r="A49" s="292" t="s">
        <v>494</v>
      </c>
      <c r="B49" s="239" t="s">
        <v>33</v>
      </c>
      <c r="C49" s="207" t="s">
        <v>362</v>
      </c>
      <c r="D49" s="208">
        <f aca="true" t="shared" si="14" ref="D49:M49">D50+D51+D52+D55+D56+D60+D61+D62+D63+D68</f>
        <v>70070.78600000001</v>
      </c>
      <c r="E49" s="208">
        <f t="shared" si="14"/>
        <v>42397.34500000001</v>
      </c>
      <c r="F49" s="208">
        <f t="shared" si="14"/>
        <v>8271.648</v>
      </c>
      <c r="G49" s="208">
        <f t="shared" si="14"/>
        <v>476.07899999999995</v>
      </c>
      <c r="H49" s="208">
        <f t="shared" si="14"/>
        <v>286.59</v>
      </c>
      <c r="I49" s="208" t="e">
        <f t="shared" si="14"/>
        <v>#VALUE!</v>
      </c>
      <c r="J49" s="208">
        <f t="shared" si="14"/>
        <v>0</v>
      </c>
      <c r="K49" s="208">
        <f t="shared" si="14"/>
        <v>189.489</v>
      </c>
      <c r="L49" s="208">
        <f t="shared" si="14"/>
        <v>189.489</v>
      </c>
      <c r="M49" s="208">
        <f t="shared" si="14"/>
        <v>189.489</v>
      </c>
      <c r="N49" s="251">
        <f t="shared" si="1"/>
        <v>70546.865</v>
      </c>
    </row>
    <row r="50" spans="1:14" ht="79.5" customHeight="1">
      <c r="A50" s="292">
        <v>1010200</v>
      </c>
      <c r="B50" s="240" t="s">
        <v>34</v>
      </c>
      <c r="C50" s="210" t="s">
        <v>193</v>
      </c>
      <c r="D50" s="211">
        <v>64879.629</v>
      </c>
      <c r="E50" s="211">
        <v>39588.695</v>
      </c>
      <c r="F50" s="211">
        <v>8098.883</v>
      </c>
      <c r="G50" s="208">
        <f aca="true" t="shared" si="15" ref="G50:G55">H50+K50</f>
        <v>351.59</v>
      </c>
      <c r="H50" s="211">
        <v>286.59</v>
      </c>
      <c r="I50" s="211">
        <v>175.628</v>
      </c>
      <c r="J50" s="211"/>
      <c r="K50" s="225">
        <v>65</v>
      </c>
      <c r="L50" s="225">
        <v>65</v>
      </c>
      <c r="M50" s="225">
        <v>65</v>
      </c>
      <c r="N50" s="251">
        <f t="shared" si="1"/>
        <v>65231.219</v>
      </c>
    </row>
    <row r="51" spans="1:14" ht="63.75" customHeight="1">
      <c r="A51" s="292">
        <v>1010700</v>
      </c>
      <c r="B51" s="240" t="s">
        <v>38</v>
      </c>
      <c r="C51" s="215" t="s">
        <v>495</v>
      </c>
      <c r="D51" s="211">
        <v>1087.641</v>
      </c>
      <c r="E51" s="211">
        <v>455.903</v>
      </c>
      <c r="F51" s="211">
        <v>76.151</v>
      </c>
      <c r="G51" s="208">
        <f t="shared" si="15"/>
        <v>0</v>
      </c>
      <c r="H51" s="220"/>
      <c r="I51" s="220"/>
      <c r="J51" s="220"/>
      <c r="K51" s="225">
        <f aca="true" t="shared" si="16" ref="K51:L55">L51</f>
        <v>0</v>
      </c>
      <c r="L51" s="225">
        <f t="shared" si="16"/>
        <v>0</v>
      </c>
      <c r="M51" s="225"/>
      <c r="N51" s="251">
        <f t="shared" si="1"/>
        <v>1087.641</v>
      </c>
    </row>
    <row r="52" spans="1:14" s="177" customFormat="1" ht="42.75" customHeight="1">
      <c r="A52" s="292">
        <v>1011000</v>
      </c>
      <c r="B52" s="240" t="s">
        <v>41</v>
      </c>
      <c r="C52" s="210" t="s">
        <v>194</v>
      </c>
      <c r="D52" s="211">
        <v>913.6</v>
      </c>
      <c r="E52" s="211">
        <v>658.442</v>
      </c>
      <c r="F52" s="211">
        <v>4.465</v>
      </c>
      <c r="G52" s="208">
        <f t="shared" si="15"/>
        <v>0</v>
      </c>
      <c r="H52" s="220"/>
      <c r="I52" s="220"/>
      <c r="J52" s="220"/>
      <c r="K52" s="225">
        <f t="shared" si="16"/>
        <v>0</v>
      </c>
      <c r="L52" s="225">
        <f t="shared" si="16"/>
        <v>0</v>
      </c>
      <c r="M52" s="225"/>
      <c r="N52" s="251">
        <f aca="true" t="shared" si="17" ref="N52:N79">D52+G52</f>
        <v>913.6</v>
      </c>
    </row>
    <row r="53" spans="1:14" s="177" customFormat="1" ht="24" customHeight="1">
      <c r="A53" s="292"/>
      <c r="B53" s="237"/>
      <c r="C53" s="235" t="s">
        <v>47</v>
      </c>
      <c r="D53" s="211"/>
      <c r="E53" s="211"/>
      <c r="F53" s="211"/>
      <c r="G53" s="208">
        <f t="shared" si="15"/>
        <v>0</v>
      </c>
      <c r="H53" s="211"/>
      <c r="I53" s="211"/>
      <c r="J53" s="211"/>
      <c r="K53" s="211"/>
      <c r="L53" s="211"/>
      <c r="M53" s="211"/>
      <c r="N53" s="251">
        <f t="shared" si="17"/>
        <v>0</v>
      </c>
    </row>
    <row r="54" spans="1:14" s="177" customFormat="1" ht="52.5" customHeight="1">
      <c r="A54" s="292" t="s">
        <v>523</v>
      </c>
      <c r="B54" s="237"/>
      <c r="C54" s="235" t="s">
        <v>522</v>
      </c>
      <c r="D54" s="211">
        <v>728.073</v>
      </c>
      <c r="E54" s="211">
        <v>524.871</v>
      </c>
      <c r="F54" s="211">
        <v>3.715</v>
      </c>
      <c r="G54" s="208">
        <f t="shared" si="15"/>
        <v>0</v>
      </c>
      <c r="H54" s="211"/>
      <c r="I54" s="211"/>
      <c r="J54" s="211"/>
      <c r="K54" s="211"/>
      <c r="L54" s="211"/>
      <c r="M54" s="211"/>
      <c r="N54" s="251">
        <f t="shared" si="17"/>
        <v>728.073</v>
      </c>
    </row>
    <row r="55" spans="1:14" s="177" customFormat="1" ht="45" customHeight="1">
      <c r="A55" s="292">
        <v>1011500</v>
      </c>
      <c r="B55" s="240" t="s">
        <v>43</v>
      </c>
      <c r="C55" s="210" t="s">
        <v>195</v>
      </c>
      <c r="D55" s="211">
        <v>85.499</v>
      </c>
      <c r="E55" s="211"/>
      <c r="F55" s="211"/>
      <c r="G55" s="208">
        <f t="shared" si="15"/>
        <v>0</v>
      </c>
      <c r="H55" s="220"/>
      <c r="I55" s="220"/>
      <c r="J55" s="220"/>
      <c r="K55" s="225">
        <f t="shared" si="16"/>
        <v>0</v>
      </c>
      <c r="L55" s="225">
        <f t="shared" si="16"/>
        <v>0</v>
      </c>
      <c r="M55" s="225"/>
      <c r="N55" s="251">
        <f t="shared" si="17"/>
        <v>85.499</v>
      </c>
    </row>
    <row r="56" spans="1:14" s="216" customFormat="1" ht="45" customHeight="1">
      <c r="A56" s="292">
        <v>1011700</v>
      </c>
      <c r="B56" s="239" t="s">
        <v>45</v>
      </c>
      <c r="C56" s="207" t="s">
        <v>517</v>
      </c>
      <c r="D56" s="208">
        <f aca="true" t="shared" si="18" ref="D56:M56">D58+D59</f>
        <v>991.0300000000001</v>
      </c>
      <c r="E56" s="208">
        <f t="shared" si="18"/>
        <v>634.4680000000001</v>
      </c>
      <c r="F56" s="208">
        <f t="shared" si="18"/>
        <v>26.933999999999997</v>
      </c>
      <c r="G56" s="208">
        <f t="shared" si="18"/>
        <v>0</v>
      </c>
      <c r="H56" s="208">
        <f t="shared" si="18"/>
        <v>0</v>
      </c>
      <c r="I56" s="208" t="e">
        <f t="shared" si="18"/>
        <v>#VALUE!</v>
      </c>
      <c r="J56" s="208">
        <f t="shared" si="18"/>
        <v>0</v>
      </c>
      <c r="K56" s="208">
        <f t="shared" si="18"/>
        <v>0</v>
      </c>
      <c r="L56" s="208">
        <f t="shared" si="18"/>
        <v>0</v>
      </c>
      <c r="M56" s="208">
        <f t="shared" si="18"/>
        <v>0</v>
      </c>
      <c r="N56" s="251">
        <f t="shared" si="17"/>
        <v>991.0300000000001</v>
      </c>
    </row>
    <row r="57" spans="1:14" s="177" customFormat="1" ht="15.75" customHeight="1">
      <c r="A57" s="292"/>
      <c r="B57" s="240"/>
      <c r="C57" s="210" t="s">
        <v>47</v>
      </c>
      <c r="D57" s="211"/>
      <c r="E57" s="211"/>
      <c r="F57" s="211"/>
      <c r="G57" s="208">
        <f aca="true" t="shared" si="19" ref="G57:G62">H57+K57</f>
        <v>0</v>
      </c>
      <c r="H57" s="220"/>
      <c r="I57" s="220"/>
      <c r="J57" s="220"/>
      <c r="K57" s="220"/>
      <c r="L57" s="220"/>
      <c r="M57" s="220"/>
      <c r="N57" s="251">
        <f t="shared" si="17"/>
        <v>0</v>
      </c>
    </row>
    <row r="58" spans="1:14" s="177" customFormat="1" ht="40.5" customHeight="1">
      <c r="A58" s="292">
        <v>1011700</v>
      </c>
      <c r="B58" s="240"/>
      <c r="C58" s="210" t="s">
        <v>518</v>
      </c>
      <c r="D58" s="217">
        <v>109.349</v>
      </c>
      <c r="E58" s="211">
        <v>63.267</v>
      </c>
      <c r="F58" s="217">
        <v>4.929</v>
      </c>
      <c r="G58" s="208">
        <f t="shared" si="19"/>
        <v>0</v>
      </c>
      <c r="H58" s="220"/>
      <c r="I58" s="220"/>
      <c r="J58" s="220"/>
      <c r="K58" s="220"/>
      <c r="L58" s="220"/>
      <c r="M58" s="220"/>
      <c r="N58" s="251">
        <f t="shared" si="17"/>
        <v>109.349</v>
      </c>
    </row>
    <row r="59" spans="1:14" s="177" customFormat="1" ht="46.5" customHeight="1">
      <c r="A59" s="292">
        <v>1011701</v>
      </c>
      <c r="B59" s="240"/>
      <c r="C59" s="210" t="s">
        <v>519</v>
      </c>
      <c r="D59" s="217">
        <v>881.681</v>
      </c>
      <c r="E59" s="211">
        <v>571.201</v>
      </c>
      <c r="F59" s="211">
        <v>22.005</v>
      </c>
      <c r="G59" s="208">
        <f t="shared" si="19"/>
        <v>0</v>
      </c>
      <c r="H59" s="220"/>
      <c r="I59" s="220" t="s">
        <v>77</v>
      </c>
      <c r="J59" s="220"/>
      <c r="K59" s="220"/>
      <c r="L59" s="220"/>
      <c r="M59" s="220"/>
      <c r="N59" s="251">
        <f t="shared" si="17"/>
        <v>881.681</v>
      </c>
    </row>
    <row r="60" spans="1:14" s="177" customFormat="1" ht="37.5" customHeight="1">
      <c r="A60" s="292">
        <v>1011900</v>
      </c>
      <c r="B60" s="240" t="s">
        <v>49</v>
      </c>
      <c r="C60" s="210" t="s">
        <v>50</v>
      </c>
      <c r="D60" s="211">
        <v>1110.045</v>
      </c>
      <c r="E60" s="211">
        <v>686.8</v>
      </c>
      <c r="F60" s="217">
        <v>44.13</v>
      </c>
      <c r="G60" s="208">
        <f t="shared" si="19"/>
        <v>0</v>
      </c>
      <c r="H60" s="220"/>
      <c r="I60" s="220"/>
      <c r="J60" s="220"/>
      <c r="K60" s="220"/>
      <c r="L60" s="220"/>
      <c r="M60" s="220"/>
      <c r="N60" s="251">
        <f t="shared" si="17"/>
        <v>1110.045</v>
      </c>
    </row>
    <row r="61" spans="1:14" s="177" customFormat="1" ht="38.25" customHeight="1">
      <c r="A61" s="292">
        <v>1012000</v>
      </c>
      <c r="B61" s="240" t="s">
        <v>51</v>
      </c>
      <c r="C61" s="215" t="s">
        <v>496</v>
      </c>
      <c r="D61" s="211">
        <v>440.767</v>
      </c>
      <c r="E61" s="211">
        <v>245.014</v>
      </c>
      <c r="F61" s="211">
        <v>18.17</v>
      </c>
      <c r="G61" s="208">
        <f t="shared" si="19"/>
        <v>0</v>
      </c>
      <c r="H61" s="220"/>
      <c r="I61" s="220"/>
      <c r="J61" s="220"/>
      <c r="K61" s="220"/>
      <c r="L61" s="220"/>
      <c r="M61" s="220"/>
      <c r="N61" s="251">
        <f t="shared" si="17"/>
        <v>440.767</v>
      </c>
    </row>
    <row r="62" spans="1:14" s="177" customFormat="1" ht="23.25" customHeight="1">
      <c r="A62" s="292">
        <v>1012100</v>
      </c>
      <c r="B62" s="240" t="s">
        <v>53</v>
      </c>
      <c r="C62" s="215" t="s">
        <v>497</v>
      </c>
      <c r="D62" s="211">
        <v>186.039</v>
      </c>
      <c r="E62" s="211">
        <v>128.023</v>
      </c>
      <c r="F62" s="211">
        <v>2.915</v>
      </c>
      <c r="G62" s="208">
        <f t="shared" si="19"/>
        <v>0</v>
      </c>
      <c r="H62" s="220"/>
      <c r="I62" s="220"/>
      <c r="J62" s="220"/>
      <c r="K62" s="220"/>
      <c r="L62" s="220"/>
      <c r="M62" s="220"/>
      <c r="N62" s="251">
        <f t="shared" si="17"/>
        <v>186.039</v>
      </c>
    </row>
    <row r="63" spans="1:14" s="209" customFormat="1" ht="18.75" customHeight="1">
      <c r="A63" s="294" t="s">
        <v>498</v>
      </c>
      <c r="B63" s="239" t="s">
        <v>55</v>
      </c>
      <c r="C63" s="207" t="s">
        <v>196</v>
      </c>
      <c r="D63" s="208">
        <f>D65+D66</f>
        <v>353</v>
      </c>
      <c r="E63" s="208">
        <f aca="true" t="shared" si="20" ref="E63:J63">E65+E67</f>
        <v>0</v>
      </c>
      <c r="F63" s="208">
        <f t="shared" si="20"/>
        <v>0</v>
      </c>
      <c r="G63" s="208">
        <f t="shared" si="20"/>
        <v>124.489</v>
      </c>
      <c r="H63" s="208">
        <f t="shared" si="20"/>
        <v>0</v>
      </c>
      <c r="I63" s="208">
        <f t="shared" si="20"/>
        <v>0</v>
      </c>
      <c r="J63" s="208">
        <f t="shared" si="20"/>
        <v>0</v>
      </c>
      <c r="K63" s="255">
        <f>L63</f>
        <v>124.489</v>
      </c>
      <c r="L63" s="255">
        <f>M63</f>
        <v>124.489</v>
      </c>
      <c r="M63" s="208">
        <f>M65+M67</f>
        <v>124.489</v>
      </c>
      <c r="N63" s="251">
        <f t="shared" si="17"/>
        <v>477.48900000000003</v>
      </c>
    </row>
    <row r="64" spans="1:14" ht="18.75" customHeight="1">
      <c r="A64" s="292"/>
      <c r="B64" s="240"/>
      <c r="C64" s="210" t="s">
        <v>47</v>
      </c>
      <c r="D64" s="211"/>
      <c r="E64" s="220"/>
      <c r="F64" s="220"/>
      <c r="G64" s="208">
        <f>H64+K64</f>
        <v>0</v>
      </c>
      <c r="H64" s="220"/>
      <c r="I64" s="220"/>
      <c r="J64" s="220"/>
      <c r="K64" s="220"/>
      <c r="L64" s="220"/>
      <c r="M64" s="220"/>
      <c r="N64" s="251">
        <f t="shared" si="17"/>
        <v>0</v>
      </c>
    </row>
    <row r="65" spans="1:14" ht="32.25" customHeight="1">
      <c r="A65" s="292" t="s">
        <v>499</v>
      </c>
      <c r="B65" s="240"/>
      <c r="C65" s="55" t="s">
        <v>57</v>
      </c>
      <c r="D65" s="58">
        <v>153</v>
      </c>
      <c r="E65" s="220"/>
      <c r="F65" s="220"/>
      <c r="G65" s="208">
        <f>H65+K65</f>
        <v>0</v>
      </c>
      <c r="H65" s="220"/>
      <c r="I65" s="220"/>
      <c r="J65" s="220"/>
      <c r="K65" s="220"/>
      <c r="L65" s="220"/>
      <c r="M65" s="220"/>
      <c r="N65" s="251">
        <f t="shared" si="17"/>
        <v>153</v>
      </c>
    </row>
    <row r="66" spans="1:14" ht="32.25" customHeight="1">
      <c r="A66" s="292"/>
      <c r="B66" s="240"/>
      <c r="C66" s="55" t="s">
        <v>58</v>
      </c>
      <c r="D66" s="58">
        <v>200</v>
      </c>
      <c r="E66" s="220"/>
      <c r="F66" s="220"/>
      <c r="G66" s="208"/>
      <c r="H66" s="220"/>
      <c r="I66" s="220"/>
      <c r="J66" s="220"/>
      <c r="K66" s="220"/>
      <c r="L66" s="220"/>
      <c r="M66" s="220"/>
      <c r="N66" s="251"/>
    </row>
    <row r="67" spans="1:14" ht="52.5" customHeight="1">
      <c r="A67" s="292" t="s">
        <v>500</v>
      </c>
      <c r="B67" s="240"/>
      <c r="C67" s="210" t="s">
        <v>60</v>
      </c>
      <c r="D67" s="211"/>
      <c r="E67" s="220"/>
      <c r="F67" s="220"/>
      <c r="G67" s="208">
        <f>H67+K67</f>
        <v>124.489</v>
      </c>
      <c r="H67" s="220"/>
      <c r="I67" s="220"/>
      <c r="J67" s="220"/>
      <c r="K67" s="220">
        <f>L67</f>
        <v>124.489</v>
      </c>
      <c r="L67" s="220">
        <f>M67</f>
        <v>124.489</v>
      </c>
      <c r="M67" s="220">
        <v>124.489</v>
      </c>
      <c r="N67" s="251">
        <f t="shared" si="17"/>
        <v>124.489</v>
      </c>
    </row>
    <row r="68" spans="1:14" s="179" customFormat="1" ht="47.25" customHeight="1">
      <c r="A68" s="292">
        <v>101260</v>
      </c>
      <c r="B68" s="240" t="s">
        <v>61</v>
      </c>
      <c r="C68" s="210" t="s">
        <v>197</v>
      </c>
      <c r="D68" s="218">
        <v>23.536</v>
      </c>
      <c r="E68" s="220"/>
      <c r="F68" s="220"/>
      <c r="G68" s="208">
        <f>H68+K68</f>
        <v>0</v>
      </c>
      <c r="H68" s="220"/>
      <c r="I68" s="220"/>
      <c r="J68" s="220"/>
      <c r="K68" s="220"/>
      <c r="L68" s="220"/>
      <c r="M68" s="220"/>
      <c r="N68" s="251">
        <f t="shared" si="17"/>
        <v>23.536</v>
      </c>
    </row>
    <row r="69" spans="1:14" s="179" customFormat="1" ht="47.25" customHeight="1">
      <c r="A69" s="292" t="s">
        <v>186</v>
      </c>
      <c r="B69" s="245" t="s">
        <v>68</v>
      </c>
      <c r="C69" s="236" t="s">
        <v>208</v>
      </c>
      <c r="D69" s="218">
        <f>D70</f>
        <v>39.613</v>
      </c>
      <c r="E69" s="218"/>
      <c r="F69" s="218"/>
      <c r="G69" s="218">
        <f>G70</f>
        <v>39.613</v>
      </c>
      <c r="H69" s="218"/>
      <c r="I69" s="218"/>
      <c r="J69" s="218"/>
      <c r="K69" s="218"/>
      <c r="L69" s="218"/>
      <c r="M69" s="218"/>
      <c r="N69" s="296">
        <f>N70</f>
        <v>39.613</v>
      </c>
    </row>
    <row r="70" spans="1:14" s="179" customFormat="1" ht="87.75" customHeight="1">
      <c r="A70" s="292" t="s">
        <v>185</v>
      </c>
      <c r="B70" s="246" t="s">
        <v>146</v>
      </c>
      <c r="C70" s="235" t="s">
        <v>147</v>
      </c>
      <c r="D70" s="53">
        <v>39.613</v>
      </c>
      <c r="E70" s="53"/>
      <c r="F70" s="53"/>
      <c r="G70" s="53">
        <v>39.613</v>
      </c>
      <c r="H70" s="53"/>
      <c r="I70" s="53"/>
      <c r="J70" s="53"/>
      <c r="K70" s="53"/>
      <c r="L70" s="53"/>
      <c r="M70" s="53"/>
      <c r="N70" s="87">
        <v>39.613</v>
      </c>
    </row>
    <row r="71" spans="1:14" s="212" customFormat="1" ht="22.5" customHeight="1">
      <c r="A71" s="292" t="s">
        <v>187</v>
      </c>
      <c r="B71" s="241">
        <v>130000</v>
      </c>
      <c r="C71" s="207" t="s">
        <v>218</v>
      </c>
      <c r="D71" s="219">
        <f aca="true" t="shared" si="21" ref="D71:M71">D72</f>
        <v>1250.55</v>
      </c>
      <c r="E71" s="219">
        <f t="shared" si="21"/>
        <v>745.597</v>
      </c>
      <c r="F71" s="219">
        <f t="shared" si="21"/>
        <v>101.273</v>
      </c>
      <c r="G71" s="219">
        <f t="shared" si="21"/>
        <v>0</v>
      </c>
      <c r="H71" s="219">
        <f t="shared" si="21"/>
        <v>0</v>
      </c>
      <c r="I71" s="219">
        <f t="shared" si="21"/>
        <v>0</v>
      </c>
      <c r="J71" s="219">
        <f t="shared" si="21"/>
        <v>0</v>
      </c>
      <c r="K71" s="219">
        <f t="shared" si="21"/>
        <v>0</v>
      </c>
      <c r="L71" s="219">
        <f t="shared" si="21"/>
        <v>0</v>
      </c>
      <c r="M71" s="219">
        <f t="shared" si="21"/>
        <v>0</v>
      </c>
      <c r="N71" s="251">
        <f t="shared" si="17"/>
        <v>1250.55</v>
      </c>
    </row>
    <row r="72" spans="1:14" s="179" customFormat="1" ht="47.25" customHeight="1">
      <c r="A72" s="292" t="s">
        <v>501</v>
      </c>
      <c r="B72" s="229">
        <v>130107</v>
      </c>
      <c r="C72" s="215" t="s">
        <v>502</v>
      </c>
      <c r="D72" s="218">
        <v>1250.55</v>
      </c>
      <c r="E72" s="220">
        <v>745.597</v>
      </c>
      <c r="F72" s="220">
        <v>101.273</v>
      </c>
      <c r="G72" s="208">
        <f>H72+K72</f>
        <v>0</v>
      </c>
      <c r="H72" s="220"/>
      <c r="I72" s="220"/>
      <c r="J72" s="220"/>
      <c r="K72" s="220"/>
      <c r="L72" s="220"/>
      <c r="M72" s="220"/>
      <c r="N72" s="251">
        <f t="shared" si="17"/>
        <v>1250.55</v>
      </c>
    </row>
    <row r="73" spans="1:14" s="212" customFormat="1" ht="22.5" customHeight="1">
      <c r="A73" s="292" t="s">
        <v>503</v>
      </c>
      <c r="B73" s="247" t="s">
        <v>228</v>
      </c>
      <c r="C73" s="207" t="s">
        <v>229</v>
      </c>
      <c r="D73" s="219">
        <f aca="true" t="shared" si="22" ref="D73:M74">D74</f>
        <v>16442.5</v>
      </c>
      <c r="E73" s="219">
        <f t="shared" si="22"/>
        <v>0</v>
      </c>
      <c r="F73" s="219">
        <f t="shared" si="22"/>
        <v>0</v>
      </c>
      <c r="G73" s="219">
        <f t="shared" si="22"/>
        <v>7.258</v>
      </c>
      <c r="H73" s="219">
        <f t="shared" si="22"/>
        <v>7.258</v>
      </c>
      <c r="I73" s="219">
        <f t="shared" si="22"/>
        <v>0</v>
      </c>
      <c r="J73" s="219">
        <f t="shared" si="22"/>
        <v>0</v>
      </c>
      <c r="K73" s="219">
        <f t="shared" si="22"/>
        <v>0</v>
      </c>
      <c r="L73" s="219">
        <f t="shared" si="22"/>
        <v>0</v>
      </c>
      <c r="M73" s="219">
        <f t="shared" si="22"/>
        <v>0</v>
      </c>
      <c r="N73" s="251">
        <f t="shared" si="17"/>
        <v>16449.758</v>
      </c>
    </row>
    <row r="74" spans="1:14" s="212" customFormat="1" ht="22.5" customHeight="1">
      <c r="A74" s="292" t="s">
        <v>504</v>
      </c>
      <c r="B74" s="241" t="s">
        <v>63</v>
      </c>
      <c r="C74" s="207" t="s">
        <v>230</v>
      </c>
      <c r="D74" s="219">
        <f t="shared" si="22"/>
        <v>16442.5</v>
      </c>
      <c r="E74" s="219">
        <f t="shared" si="22"/>
        <v>0</v>
      </c>
      <c r="F74" s="219">
        <f t="shared" si="22"/>
        <v>0</v>
      </c>
      <c r="G74" s="219">
        <f t="shared" si="22"/>
        <v>7.258</v>
      </c>
      <c r="H74" s="219">
        <f t="shared" si="22"/>
        <v>7.258</v>
      </c>
      <c r="I74" s="219">
        <f t="shared" si="22"/>
        <v>0</v>
      </c>
      <c r="J74" s="219">
        <f t="shared" si="22"/>
        <v>0</v>
      </c>
      <c r="K74" s="219">
        <f t="shared" si="22"/>
        <v>0</v>
      </c>
      <c r="L74" s="219">
        <f t="shared" si="22"/>
        <v>0</v>
      </c>
      <c r="M74" s="219">
        <f t="shared" si="22"/>
        <v>0</v>
      </c>
      <c r="N74" s="251">
        <f t="shared" si="17"/>
        <v>16449.758</v>
      </c>
    </row>
    <row r="75" spans="1:14" s="179" customFormat="1" ht="24" customHeight="1">
      <c r="A75" s="292" t="s">
        <v>505</v>
      </c>
      <c r="B75" s="240" t="s">
        <v>66</v>
      </c>
      <c r="C75" s="210" t="s">
        <v>506</v>
      </c>
      <c r="D75" s="218">
        <v>16442.5</v>
      </c>
      <c r="E75" s="220"/>
      <c r="F75" s="220"/>
      <c r="G75" s="208">
        <f>H75+K75</f>
        <v>7.258</v>
      </c>
      <c r="H75" s="220">
        <v>7.258</v>
      </c>
      <c r="I75" s="220"/>
      <c r="J75" s="220"/>
      <c r="K75" s="220"/>
      <c r="L75" s="220"/>
      <c r="M75" s="220"/>
      <c r="N75" s="251">
        <f t="shared" si="17"/>
        <v>16449.758</v>
      </c>
    </row>
    <row r="76" spans="1:14" s="212" customFormat="1" ht="34.5" customHeight="1">
      <c r="A76" s="292" t="s">
        <v>507</v>
      </c>
      <c r="B76" s="247" t="s">
        <v>231</v>
      </c>
      <c r="C76" s="207" t="s">
        <v>232</v>
      </c>
      <c r="D76" s="219">
        <f aca="true" t="shared" si="23" ref="D76:M76">D78+D80+D118</f>
        <v>95101.806</v>
      </c>
      <c r="E76" s="219">
        <f t="shared" si="23"/>
        <v>1530.615</v>
      </c>
      <c r="F76" s="219">
        <f t="shared" si="23"/>
        <v>5.658</v>
      </c>
      <c r="G76" s="219">
        <f t="shared" si="23"/>
        <v>0</v>
      </c>
      <c r="H76" s="219">
        <f t="shared" si="23"/>
        <v>0</v>
      </c>
      <c r="I76" s="219">
        <f t="shared" si="23"/>
        <v>0</v>
      </c>
      <c r="J76" s="219">
        <f t="shared" si="23"/>
        <v>0</v>
      </c>
      <c r="K76" s="219">
        <f t="shared" si="23"/>
        <v>0</v>
      </c>
      <c r="L76" s="219">
        <f t="shared" si="23"/>
        <v>0</v>
      </c>
      <c r="M76" s="219">
        <f t="shared" si="23"/>
        <v>0</v>
      </c>
      <c r="N76" s="251">
        <f t="shared" si="17"/>
        <v>95101.806</v>
      </c>
    </row>
    <row r="77" spans="1:14" s="179" customFormat="1" ht="19.5" customHeight="1">
      <c r="A77" s="294" t="s">
        <v>508</v>
      </c>
      <c r="B77" s="241" t="s">
        <v>33</v>
      </c>
      <c r="C77" s="207" t="s">
        <v>227</v>
      </c>
      <c r="D77" s="218"/>
      <c r="E77" s="220"/>
      <c r="F77" s="220"/>
      <c r="G77" s="208">
        <f>H77+K77</f>
        <v>0</v>
      </c>
      <c r="H77" s="220"/>
      <c r="I77" s="220"/>
      <c r="J77" s="220"/>
      <c r="K77" s="220"/>
      <c r="L77" s="220"/>
      <c r="M77" s="220"/>
      <c r="N77" s="251">
        <f t="shared" si="17"/>
        <v>0</v>
      </c>
    </row>
    <row r="78" spans="1:14" s="212" customFormat="1" ht="34.5" customHeight="1">
      <c r="A78" s="292"/>
      <c r="B78" s="241"/>
      <c r="C78" s="207" t="s">
        <v>40</v>
      </c>
      <c r="D78" s="219">
        <f aca="true" t="shared" si="24" ref="D78:M78">D79</f>
        <v>578.4</v>
      </c>
      <c r="E78" s="219">
        <f t="shared" si="24"/>
        <v>0</v>
      </c>
      <c r="F78" s="219">
        <f t="shared" si="24"/>
        <v>0</v>
      </c>
      <c r="G78" s="219">
        <f t="shared" si="24"/>
        <v>0</v>
      </c>
      <c r="H78" s="219">
        <f t="shared" si="24"/>
        <v>0</v>
      </c>
      <c r="I78" s="219">
        <f t="shared" si="24"/>
        <v>0</v>
      </c>
      <c r="J78" s="219">
        <f t="shared" si="24"/>
        <v>0</v>
      </c>
      <c r="K78" s="219">
        <f t="shared" si="24"/>
        <v>0</v>
      </c>
      <c r="L78" s="219">
        <f t="shared" si="24"/>
        <v>0</v>
      </c>
      <c r="M78" s="219">
        <f t="shared" si="24"/>
        <v>0</v>
      </c>
      <c r="N78" s="251">
        <f t="shared" si="17"/>
        <v>578.4</v>
      </c>
    </row>
    <row r="79" spans="1:14" ht="63.75" customHeight="1">
      <c r="A79" s="292" t="s">
        <v>508</v>
      </c>
      <c r="B79" s="229" t="s">
        <v>38</v>
      </c>
      <c r="C79" s="215" t="s">
        <v>495</v>
      </c>
      <c r="D79" s="211">
        <v>578.4</v>
      </c>
      <c r="E79" s="211"/>
      <c r="F79" s="211"/>
      <c r="G79" s="208">
        <f>H79+K79</f>
        <v>0</v>
      </c>
      <c r="H79" s="211"/>
      <c r="I79" s="211"/>
      <c r="J79" s="211"/>
      <c r="K79" s="220"/>
      <c r="L79" s="220"/>
      <c r="M79" s="211"/>
      <c r="N79" s="251">
        <f t="shared" si="17"/>
        <v>578.4</v>
      </c>
    </row>
    <row r="80" spans="1:14" s="209" customFormat="1" ht="31.5" customHeight="1">
      <c r="A80" s="292" t="s">
        <v>509</v>
      </c>
      <c r="B80" s="241" t="s">
        <v>68</v>
      </c>
      <c r="C80" s="207" t="s">
        <v>208</v>
      </c>
      <c r="D80" s="208">
        <f aca="true" t="shared" si="25" ref="D80:N80">D81+D88+D95+D101+D111+D112+D113+D114+D115+D116+D117</f>
        <v>94315.806</v>
      </c>
      <c r="E80" s="208">
        <f t="shared" si="25"/>
        <v>1530.615</v>
      </c>
      <c r="F80" s="208">
        <f t="shared" si="25"/>
        <v>5.658</v>
      </c>
      <c r="G80" s="208">
        <f t="shared" si="25"/>
        <v>0</v>
      </c>
      <c r="H80" s="208">
        <f t="shared" si="25"/>
        <v>0</v>
      </c>
      <c r="I80" s="208">
        <f t="shared" si="25"/>
        <v>0</v>
      </c>
      <c r="J80" s="208">
        <f t="shared" si="25"/>
        <v>0</v>
      </c>
      <c r="K80" s="208">
        <f t="shared" si="25"/>
        <v>0</v>
      </c>
      <c r="L80" s="208">
        <f t="shared" si="25"/>
        <v>0</v>
      </c>
      <c r="M80" s="208">
        <f t="shared" si="25"/>
        <v>0</v>
      </c>
      <c r="N80" s="251">
        <f t="shared" si="25"/>
        <v>94315.806</v>
      </c>
    </row>
    <row r="81" spans="1:14" s="209" customFormat="1" ht="86.25" customHeight="1">
      <c r="A81" s="292" t="s">
        <v>510</v>
      </c>
      <c r="B81" s="241"/>
      <c r="C81" s="207" t="s">
        <v>511</v>
      </c>
      <c r="D81" s="221">
        <f aca="true" t="shared" si="26" ref="D81:M81">SUM(D82:D87)</f>
        <v>9149.5</v>
      </c>
      <c r="E81" s="221">
        <f t="shared" si="26"/>
        <v>0</v>
      </c>
      <c r="F81" s="221">
        <f t="shared" si="26"/>
        <v>0</v>
      </c>
      <c r="G81" s="221">
        <f t="shared" si="26"/>
        <v>0</v>
      </c>
      <c r="H81" s="221">
        <f t="shared" si="26"/>
        <v>0</v>
      </c>
      <c r="I81" s="221">
        <f t="shared" si="26"/>
        <v>0</v>
      </c>
      <c r="J81" s="221">
        <f t="shared" si="26"/>
        <v>0</v>
      </c>
      <c r="K81" s="221">
        <f t="shared" si="26"/>
        <v>0</v>
      </c>
      <c r="L81" s="221">
        <f t="shared" si="26"/>
        <v>0</v>
      </c>
      <c r="M81" s="221">
        <f t="shared" si="26"/>
        <v>0</v>
      </c>
      <c r="N81" s="251">
        <f aca="true" t="shared" si="27" ref="N81:N112">D81+G81</f>
        <v>9149.5</v>
      </c>
    </row>
    <row r="82" spans="1:14" s="179" customFormat="1" ht="230.25" customHeight="1">
      <c r="A82" s="292" t="s">
        <v>512</v>
      </c>
      <c r="B82" s="229" t="s">
        <v>69</v>
      </c>
      <c r="C82" s="234" t="s">
        <v>0</v>
      </c>
      <c r="D82" s="217">
        <v>5481.05</v>
      </c>
      <c r="E82" s="208"/>
      <c r="F82" s="208"/>
      <c r="G82" s="208">
        <f aca="true" t="shared" si="28" ref="G82:G117">H82+K82</f>
        <v>0</v>
      </c>
      <c r="H82" s="208"/>
      <c r="I82" s="208"/>
      <c r="J82" s="208"/>
      <c r="K82" s="220"/>
      <c r="L82" s="220"/>
      <c r="M82" s="208"/>
      <c r="N82" s="251">
        <f t="shared" si="27"/>
        <v>5481.05</v>
      </c>
    </row>
    <row r="83" spans="1:14" s="179" customFormat="1" ht="201" customHeight="1">
      <c r="A83" s="292" t="s">
        <v>513</v>
      </c>
      <c r="B83" s="229" t="s">
        <v>74</v>
      </c>
      <c r="C83" s="210" t="s">
        <v>72</v>
      </c>
      <c r="D83" s="217">
        <v>707.85</v>
      </c>
      <c r="E83" s="208"/>
      <c r="F83" s="208"/>
      <c r="G83" s="208">
        <f t="shared" si="28"/>
        <v>0</v>
      </c>
      <c r="H83" s="208"/>
      <c r="I83" s="208"/>
      <c r="J83" s="208"/>
      <c r="K83" s="220"/>
      <c r="L83" s="220"/>
      <c r="M83" s="208"/>
      <c r="N83" s="251">
        <f t="shared" si="27"/>
        <v>707.85</v>
      </c>
    </row>
    <row r="84" spans="1:14" s="179" customFormat="1" ht="99.75" customHeight="1">
      <c r="A84" s="292" t="s">
        <v>514</v>
      </c>
      <c r="B84" s="229" t="s">
        <v>82</v>
      </c>
      <c r="C84" s="215" t="s">
        <v>524</v>
      </c>
      <c r="D84" s="217">
        <v>279.3</v>
      </c>
      <c r="E84" s="208"/>
      <c r="F84" s="208"/>
      <c r="G84" s="208">
        <f t="shared" si="28"/>
        <v>0</v>
      </c>
      <c r="H84" s="208"/>
      <c r="I84" s="208"/>
      <c r="J84" s="208"/>
      <c r="K84" s="220"/>
      <c r="L84" s="220"/>
      <c r="M84" s="208"/>
      <c r="N84" s="251">
        <f t="shared" si="27"/>
        <v>279.3</v>
      </c>
    </row>
    <row r="85" spans="1:14" s="179" customFormat="1" ht="201.75" customHeight="1">
      <c r="A85" s="292" t="s">
        <v>525</v>
      </c>
      <c r="B85" s="229" t="s">
        <v>526</v>
      </c>
      <c r="C85" s="215" t="s">
        <v>1</v>
      </c>
      <c r="D85" s="217">
        <v>956.1</v>
      </c>
      <c r="E85" s="208"/>
      <c r="F85" s="208"/>
      <c r="G85" s="208">
        <f t="shared" si="28"/>
        <v>0</v>
      </c>
      <c r="H85" s="208"/>
      <c r="I85" s="208"/>
      <c r="J85" s="208"/>
      <c r="K85" s="220"/>
      <c r="L85" s="220"/>
      <c r="M85" s="208"/>
      <c r="N85" s="251">
        <f t="shared" si="27"/>
        <v>956.1</v>
      </c>
    </row>
    <row r="86" spans="1:14" s="179" customFormat="1" ht="36.75" customHeight="1">
      <c r="A86" s="292" t="s">
        <v>527</v>
      </c>
      <c r="B86" s="229" t="s">
        <v>96</v>
      </c>
      <c r="C86" s="215" t="s">
        <v>528</v>
      </c>
      <c r="D86" s="217">
        <v>460.2</v>
      </c>
      <c r="E86" s="208"/>
      <c r="F86" s="208"/>
      <c r="G86" s="208">
        <f t="shared" si="28"/>
        <v>0</v>
      </c>
      <c r="H86" s="208"/>
      <c r="I86" s="208"/>
      <c r="J86" s="208"/>
      <c r="K86" s="220"/>
      <c r="L86" s="220"/>
      <c r="M86" s="208"/>
      <c r="N86" s="251">
        <f t="shared" si="27"/>
        <v>460.2</v>
      </c>
    </row>
    <row r="87" spans="1:14" s="179" customFormat="1" ht="49.5" customHeight="1">
      <c r="A87" s="292" t="s">
        <v>529</v>
      </c>
      <c r="B87" s="229" t="s">
        <v>116</v>
      </c>
      <c r="C87" s="215" t="s">
        <v>530</v>
      </c>
      <c r="D87" s="217">
        <v>1265</v>
      </c>
      <c r="E87" s="208"/>
      <c r="F87" s="208"/>
      <c r="G87" s="208">
        <f t="shared" si="28"/>
        <v>0</v>
      </c>
      <c r="H87" s="208"/>
      <c r="I87" s="208"/>
      <c r="J87" s="208"/>
      <c r="K87" s="220"/>
      <c r="L87" s="220"/>
      <c r="M87" s="208"/>
      <c r="N87" s="251">
        <f t="shared" si="27"/>
        <v>1265</v>
      </c>
    </row>
    <row r="88" spans="1:14" s="212" customFormat="1" ht="53.25" customHeight="1">
      <c r="A88" s="292" t="s">
        <v>531</v>
      </c>
      <c r="B88" s="241"/>
      <c r="C88" s="207" t="s">
        <v>532</v>
      </c>
      <c r="D88" s="221">
        <f>SUM(D89:D94)</f>
        <v>795.8</v>
      </c>
      <c r="E88" s="208"/>
      <c r="F88" s="208"/>
      <c r="G88" s="208">
        <f t="shared" si="28"/>
        <v>0</v>
      </c>
      <c r="H88" s="208"/>
      <c r="I88" s="208"/>
      <c r="J88" s="208"/>
      <c r="K88" s="255"/>
      <c r="L88" s="255"/>
      <c r="M88" s="208"/>
      <c r="N88" s="251">
        <f t="shared" si="27"/>
        <v>795.8</v>
      </c>
    </row>
    <row r="89" spans="1:14" s="179" customFormat="1" ht="207.75" customHeight="1">
      <c r="A89" s="292" t="s">
        <v>533</v>
      </c>
      <c r="B89" s="229" t="s">
        <v>128</v>
      </c>
      <c r="C89" s="215" t="s">
        <v>2</v>
      </c>
      <c r="D89" s="217">
        <v>265.85</v>
      </c>
      <c r="E89" s="208"/>
      <c r="F89" s="208"/>
      <c r="G89" s="208">
        <f t="shared" si="28"/>
        <v>0</v>
      </c>
      <c r="H89" s="208"/>
      <c r="I89" s="208"/>
      <c r="J89" s="208"/>
      <c r="K89" s="220"/>
      <c r="L89" s="220"/>
      <c r="M89" s="208"/>
      <c r="N89" s="251">
        <f t="shared" si="27"/>
        <v>265.85</v>
      </c>
    </row>
    <row r="90" spans="1:14" s="179" customFormat="1" ht="339" customHeight="1">
      <c r="A90" s="292" t="s">
        <v>534</v>
      </c>
      <c r="B90" s="229" t="s">
        <v>130</v>
      </c>
      <c r="C90" s="222" t="s">
        <v>3</v>
      </c>
      <c r="D90" s="217">
        <v>12.7</v>
      </c>
      <c r="E90" s="208"/>
      <c r="F90" s="208"/>
      <c r="G90" s="208">
        <f t="shared" si="28"/>
        <v>0</v>
      </c>
      <c r="H90" s="208"/>
      <c r="I90" s="208"/>
      <c r="J90" s="208"/>
      <c r="K90" s="220"/>
      <c r="L90" s="220"/>
      <c r="M90" s="208"/>
      <c r="N90" s="251">
        <f t="shared" si="27"/>
        <v>12.7</v>
      </c>
    </row>
    <row r="91" spans="1:14" s="179" customFormat="1" ht="95.25" customHeight="1">
      <c r="A91" s="292" t="s">
        <v>535</v>
      </c>
      <c r="B91" s="229" t="s">
        <v>84</v>
      </c>
      <c r="C91" s="215" t="s">
        <v>536</v>
      </c>
      <c r="D91" s="217">
        <v>12.9</v>
      </c>
      <c r="E91" s="208"/>
      <c r="F91" s="208"/>
      <c r="G91" s="208">
        <f t="shared" si="28"/>
        <v>0</v>
      </c>
      <c r="H91" s="208"/>
      <c r="I91" s="208"/>
      <c r="J91" s="208"/>
      <c r="K91" s="220"/>
      <c r="L91" s="220"/>
      <c r="M91" s="208"/>
      <c r="N91" s="251">
        <f t="shared" si="27"/>
        <v>12.9</v>
      </c>
    </row>
    <row r="92" spans="1:14" s="179" customFormat="1" ht="201" customHeight="1">
      <c r="A92" s="292" t="s">
        <v>537</v>
      </c>
      <c r="B92" s="229" t="s">
        <v>90</v>
      </c>
      <c r="C92" s="215" t="s">
        <v>4</v>
      </c>
      <c r="D92" s="217">
        <v>16.2</v>
      </c>
      <c r="E92" s="208"/>
      <c r="F92" s="208"/>
      <c r="G92" s="208">
        <f t="shared" si="28"/>
        <v>0</v>
      </c>
      <c r="H92" s="208"/>
      <c r="I92" s="208"/>
      <c r="J92" s="208"/>
      <c r="K92" s="220"/>
      <c r="L92" s="220"/>
      <c r="M92" s="208"/>
      <c r="N92" s="251">
        <f t="shared" si="27"/>
        <v>16.2</v>
      </c>
    </row>
    <row r="93" spans="1:14" s="179" customFormat="1" ht="52.5" customHeight="1">
      <c r="A93" s="292" t="s">
        <v>538</v>
      </c>
      <c r="B93" s="229" t="s">
        <v>98</v>
      </c>
      <c r="C93" s="215" t="s">
        <v>539</v>
      </c>
      <c r="D93" s="217">
        <v>47.4</v>
      </c>
      <c r="E93" s="208"/>
      <c r="F93" s="208"/>
      <c r="G93" s="208">
        <f t="shared" si="28"/>
        <v>0</v>
      </c>
      <c r="H93" s="208"/>
      <c r="I93" s="208"/>
      <c r="J93" s="208"/>
      <c r="K93" s="220"/>
      <c r="L93" s="220"/>
      <c r="M93" s="208"/>
      <c r="N93" s="251">
        <f t="shared" si="27"/>
        <v>47.4</v>
      </c>
    </row>
    <row r="94" spans="1:14" s="179" customFormat="1" ht="68.25" customHeight="1">
      <c r="A94" s="292" t="s">
        <v>540</v>
      </c>
      <c r="B94" s="229" t="s">
        <v>118</v>
      </c>
      <c r="C94" s="215" t="s">
        <v>541</v>
      </c>
      <c r="D94" s="217">
        <v>440.75</v>
      </c>
      <c r="E94" s="208"/>
      <c r="F94" s="208"/>
      <c r="G94" s="208">
        <f t="shared" si="28"/>
        <v>0</v>
      </c>
      <c r="H94" s="208"/>
      <c r="I94" s="208"/>
      <c r="J94" s="208"/>
      <c r="K94" s="220"/>
      <c r="L94" s="220"/>
      <c r="M94" s="208"/>
      <c r="N94" s="251">
        <f t="shared" si="27"/>
        <v>440.75</v>
      </c>
    </row>
    <row r="95" spans="1:14" s="212" customFormat="1" ht="210" customHeight="1">
      <c r="A95" s="292" t="s">
        <v>542</v>
      </c>
      <c r="B95" s="241"/>
      <c r="C95" s="207" t="s">
        <v>7</v>
      </c>
      <c r="D95" s="221">
        <f>SUM(D96:D100)</f>
        <v>1580.1</v>
      </c>
      <c r="E95" s="208"/>
      <c r="F95" s="208"/>
      <c r="G95" s="208">
        <f t="shared" si="28"/>
        <v>0</v>
      </c>
      <c r="H95" s="208"/>
      <c r="I95" s="208"/>
      <c r="J95" s="208"/>
      <c r="K95" s="255"/>
      <c r="L95" s="255"/>
      <c r="M95" s="208"/>
      <c r="N95" s="251">
        <f t="shared" si="27"/>
        <v>1580.1</v>
      </c>
    </row>
    <row r="96" spans="1:14" s="179" customFormat="1" ht="202.5" customHeight="1">
      <c r="A96" s="292" t="s">
        <v>543</v>
      </c>
      <c r="B96" s="229" t="s">
        <v>129</v>
      </c>
      <c r="C96" s="215" t="s">
        <v>8</v>
      </c>
      <c r="D96" s="217">
        <v>25</v>
      </c>
      <c r="E96" s="208"/>
      <c r="F96" s="208"/>
      <c r="G96" s="208">
        <f t="shared" si="28"/>
        <v>0</v>
      </c>
      <c r="H96" s="208"/>
      <c r="I96" s="208"/>
      <c r="J96" s="208"/>
      <c r="K96" s="220"/>
      <c r="L96" s="220"/>
      <c r="M96" s="208"/>
      <c r="N96" s="251">
        <f t="shared" si="27"/>
        <v>25</v>
      </c>
    </row>
    <row r="97" spans="1:14" s="179" customFormat="1" ht="91.5" customHeight="1">
      <c r="A97" s="292" t="s">
        <v>544</v>
      </c>
      <c r="B97" s="229" t="s">
        <v>86</v>
      </c>
      <c r="C97" s="215" t="s">
        <v>545</v>
      </c>
      <c r="D97" s="217">
        <v>4</v>
      </c>
      <c r="E97" s="208"/>
      <c r="F97" s="208"/>
      <c r="G97" s="208">
        <f t="shared" si="28"/>
        <v>0</v>
      </c>
      <c r="H97" s="208"/>
      <c r="I97" s="208"/>
      <c r="J97" s="208"/>
      <c r="K97" s="220"/>
      <c r="L97" s="220"/>
      <c r="M97" s="208"/>
      <c r="N97" s="251">
        <f t="shared" si="27"/>
        <v>4</v>
      </c>
    </row>
    <row r="98" spans="1:14" s="179" customFormat="1" ht="36" customHeight="1">
      <c r="A98" s="292" t="s">
        <v>546</v>
      </c>
      <c r="B98" s="229" t="s">
        <v>94</v>
      </c>
      <c r="C98" s="215" t="s">
        <v>547</v>
      </c>
      <c r="D98" s="217">
        <v>160</v>
      </c>
      <c r="E98" s="208"/>
      <c r="F98" s="208"/>
      <c r="G98" s="208">
        <f t="shared" si="28"/>
        <v>0</v>
      </c>
      <c r="H98" s="208"/>
      <c r="I98" s="208"/>
      <c r="J98" s="208"/>
      <c r="K98" s="220"/>
      <c r="L98" s="220"/>
      <c r="M98" s="208"/>
      <c r="N98" s="251">
        <f t="shared" si="27"/>
        <v>160</v>
      </c>
    </row>
    <row r="99" spans="1:14" s="179" customFormat="1" ht="47.25" customHeight="1">
      <c r="A99" s="292" t="s">
        <v>548</v>
      </c>
      <c r="B99" s="229" t="s">
        <v>549</v>
      </c>
      <c r="C99" s="210" t="s">
        <v>550</v>
      </c>
      <c r="D99" s="217">
        <v>1356.1</v>
      </c>
      <c r="E99" s="208"/>
      <c r="F99" s="208"/>
      <c r="G99" s="208">
        <f t="shared" si="28"/>
        <v>0</v>
      </c>
      <c r="H99" s="208"/>
      <c r="I99" s="208"/>
      <c r="J99" s="208"/>
      <c r="K99" s="220"/>
      <c r="L99" s="220"/>
      <c r="M99" s="208"/>
      <c r="N99" s="251">
        <f t="shared" si="27"/>
        <v>1356.1</v>
      </c>
    </row>
    <row r="100" spans="1:14" s="179" customFormat="1" ht="51" customHeight="1">
      <c r="A100" s="292" t="s">
        <v>551</v>
      </c>
      <c r="B100" s="229" t="s">
        <v>552</v>
      </c>
      <c r="C100" s="210" t="s">
        <v>553</v>
      </c>
      <c r="D100" s="217">
        <v>35</v>
      </c>
      <c r="E100" s="208"/>
      <c r="F100" s="208"/>
      <c r="G100" s="208">
        <f t="shared" si="28"/>
        <v>0</v>
      </c>
      <c r="H100" s="208"/>
      <c r="I100" s="208"/>
      <c r="J100" s="208"/>
      <c r="K100" s="220"/>
      <c r="L100" s="220"/>
      <c r="M100" s="208"/>
      <c r="N100" s="251">
        <f t="shared" si="27"/>
        <v>35</v>
      </c>
    </row>
    <row r="101" spans="1:14" s="212" customFormat="1" ht="66" customHeight="1">
      <c r="A101" s="292" t="s">
        <v>554</v>
      </c>
      <c r="B101" s="241"/>
      <c r="C101" s="207" t="s">
        <v>555</v>
      </c>
      <c r="D101" s="221">
        <f>SUM(D102:D110)</f>
        <v>79258.3</v>
      </c>
      <c r="E101" s="208"/>
      <c r="F101" s="208"/>
      <c r="G101" s="208">
        <f t="shared" si="28"/>
        <v>0</v>
      </c>
      <c r="H101" s="208"/>
      <c r="I101" s="208"/>
      <c r="J101" s="208"/>
      <c r="K101" s="255"/>
      <c r="L101" s="255"/>
      <c r="M101" s="208"/>
      <c r="N101" s="251">
        <f t="shared" si="27"/>
        <v>79258.3</v>
      </c>
    </row>
    <row r="102" spans="1:14" s="179" customFormat="1" ht="33.75" customHeight="1">
      <c r="A102" s="292" t="s">
        <v>556</v>
      </c>
      <c r="B102" s="229" t="s">
        <v>100</v>
      </c>
      <c r="C102" s="215" t="s">
        <v>557</v>
      </c>
      <c r="D102" s="217">
        <v>759</v>
      </c>
      <c r="E102" s="208"/>
      <c r="F102" s="208"/>
      <c r="G102" s="208">
        <f t="shared" si="28"/>
        <v>0</v>
      </c>
      <c r="H102" s="208"/>
      <c r="I102" s="208"/>
      <c r="J102" s="208"/>
      <c r="K102" s="220"/>
      <c r="L102" s="220"/>
      <c r="M102" s="208"/>
      <c r="N102" s="251">
        <f t="shared" si="27"/>
        <v>759</v>
      </c>
    </row>
    <row r="103" spans="1:14" s="179" customFormat="1" ht="33.75" customHeight="1">
      <c r="A103" s="292" t="s">
        <v>558</v>
      </c>
      <c r="B103" s="229" t="s">
        <v>102</v>
      </c>
      <c r="C103" s="215" t="s">
        <v>559</v>
      </c>
      <c r="D103" s="217">
        <v>16106</v>
      </c>
      <c r="E103" s="208"/>
      <c r="F103" s="208"/>
      <c r="G103" s="208">
        <f t="shared" si="28"/>
        <v>0</v>
      </c>
      <c r="H103" s="208"/>
      <c r="I103" s="208"/>
      <c r="J103" s="208"/>
      <c r="K103" s="220"/>
      <c r="L103" s="220"/>
      <c r="M103" s="208"/>
      <c r="N103" s="251">
        <f t="shared" si="27"/>
        <v>16106</v>
      </c>
    </row>
    <row r="104" spans="1:14" s="179" customFormat="1" ht="26.25" customHeight="1">
      <c r="A104" s="292" t="s">
        <v>560</v>
      </c>
      <c r="B104" s="229" t="s">
        <v>104</v>
      </c>
      <c r="C104" s="215" t="s">
        <v>561</v>
      </c>
      <c r="D104" s="217">
        <v>38369.9</v>
      </c>
      <c r="E104" s="208"/>
      <c r="F104" s="208"/>
      <c r="G104" s="208">
        <f t="shared" si="28"/>
        <v>0</v>
      </c>
      <c r="H104" s="208"/>
      <c r="I104" s="208"/>
      <c r="J104" s="208"/>
      <c r="K104" s="220"/>
      <c r="L104" s="220"/>
      <c r="M104" s="208"/>
      <c r="N104" s="251">
        <f t="shared" si="27"/>
        <v>38369.9</v>
      </c>
    </row>
    <row r="105" spans="1:14" s="179" customFormat="1" ht="31.5" customHeight="1">
      <c r="A105" s="292" t="s">
        <v>562</v>
      </c>
      <c r="B105" s="229" t="s">
        <v>106</v>
      </c>
      <c r="C105" s="215" t="s">
        <v>563</v>
      </c>
      <c r="D105" s="217">
        <v>1932.3</v>
      </c>
      <c r="E105" s="208"/>
      <c r="F105" s="208"/>
      <c r="G105" s="208">
        <f t="shared" si="28"/>
        <v>0</v>
      </c>
      <c r="H105" s="208"/>
      <c r="I105" s="208"/>
      <c r="J105" s="208"/>
      <c r="K105" s="220"/>
      <c r="L105" s="220"/>
      <c r="M105" s="208"/>
      <c r="N105" s="251">
        <f t="shared" si="27"/>
        <v>1932.3</v>
      </c>
    </row>
    <row r="106" spans="1:14" s="179" customFormat="1" ht="21.75" customHeight="1">
      <c r="A106" s="292" t="s">
        <v>564</v>
      </c>
      <c r="B106" s="229" t="s">
        <v>108</v>
      </c>
      <c r="C106" s="215" t="s">
        <v>565</v>
      </c>
      <c r="D106" s="217">
        <v>5200.8</v>
      </c>
      <c r="E106" s="208"/>
      <c r="F106" s="208"/>
      <c r="G106" s="208">
        <f t="shared" si="28"/>
        <v>0</v>
      </c>
      <c r="H106" s="208"/>
      <c r="I106" s="208"/>
      <c r="J106" s="208"/>
      <c r="K106" s="220"/>
      <c r="L106" s="220"/>
      <c r="M106" s="208"/>
      <c r="N106" s="251">
        <f t="shared" si="27"/>
        <v>5200.8</v>
      </c>
    </row>
    <row r="107" spans="1:14" s="179" customFormat="1" ht="22.5" customHeight="1">
      <c r="A107" s="292" t="s">
        <v>566</v>
      </c>
      <c r="B107" s="229" t="s">
        <v>110</v>
      </c>
      <c r="C107" s="215" t="s">
        <v>567</v>
      </c>
      <c r="D107" s="217">
        <v>922.4</v>
      </c>
      <c r="E107" s="208"/>
      <c r="F107" s="208"/>
      <c r="G107" s="208">
        <f t="shared" si="28"/>
        <v>0</v>
      </c>
      <c r="H107" s="208"/>
      <c r="I107" s="208"/>
      <c r="J107" s="208"/>
      <c r="K107" s="220"/>
      <c r="L107" s="220"/>
      <c r="M107" s="208"/>
      <c r="N107" s="251">
        <f t="shared" si="27"/>
        <v>922.4</v>
      </c>
    </row>
    <row r="108" spans="1:14" s="179" customFormat="1" ht="18.75" customHeight="1">
      <c r="A108" s="292" t="s">
        <v>568</v>
      </c>
      <c r="B108" s="229" t="s">
        <v>112</v>
      </c>
      <c r="C108" s="215" t="s">
        <v>569</v>
      </c>
      <c r="D108" s="217">
        <v>34.8</v>
      </c>
      <c r="E108" s="208"/>
      <c r="F108" s="208"/>
      <c r="G108" s="208">
        <f t="shared" si="28"/>
        <v>0</v>
      </c>
      <c r="H108" s="208"/>
      <c r="I108" s="208"/>
      <c r="J108" s="208"/>
      <c r="K108" s="220"/>
      <c r="L108" s="220"/>
      <c r="M108" s="208"/>
      <c r="N108" s="251">
        <f t="shared" si="27"/>
        <v>34.8</v>
      </c>
    </row>
    <row r="109" spans="1:14" s="179" customFormat="1" ht="30.75" customHeight="1">
      <c r="A109" s="292" t="s">
        <v>570</v>
      </c>
      <c r="B109" s="229" t="s">
        <v>114</v>
      </c>
      <c r="C109" s="215" t="s">
        <v>571</v>
      </c>
      <c r="D109" s="217">
        <v>4541.9</v>
      </c>
      <c r="E109" s="208"/>
      <c r="F109" s="208"/>
      <c r="G109" s="208">
        <f t="shared" si="28"/>
        <v>0</v>
      </c>
      <c r="H109" s="208"/>
      <c r="I109" s="208"/>
      <c r="J109" s="208"/>
      <c r="K109" s="220"/>
      <c r="L109" s="220"/>
      <c r="M109" s="208"/>
      <c r="N109" s="251">
        <f t="shared" si="27"/>
        <v>4541.9</v>
      </c>
    </row>
    <row r="110" spans="1:14" s="179" customFormat="1" ht="39" customHeight="1">
      <c r="A110" s="292" t="s">
        <v>572</v>
      </c>
      <c r="B110" s="229" t="s">
        <v>153</v>
      </c>
      <c r="C110" s="215" t="s">
        <v>573</v>
      </c>
      <c r="D110" s="217">
        <v>11391.2</v>
      </c>
      <c r="E110" s="211"/>
      <c r="F110" s="211"/>
      <c r="G110" s="208">
        <f t="shared" si="28"/>
        <v>0</v>
      </c>
      <c r="H110" s="208"/>
      <c r="I110" s="208"/>
      <c r="J110" s="208"/>
      <c r="K110" s="220"/>
      <c r="L110" s="220"/>
      <c r="M110" s="208"/>
      <c r="N110" s="251">
        <f t="shared" si="27"/>
        <v>11391.2</v>
      </c>
    </row>
    <row r="111" spans="1:14" s="179" customFormat="1" ht="51.75" customHeight="1">
      <c r="A111" s="292" t="s">
        <v>574</v>
      </c>
      <c r="B111" s="229" t="s">
        <v>92</v>
      </c>
      <c r="C111" s="215" t="s">
        <v>575</v>
      </c>
      <c r="D111" s="217">
        <v>63</v>
      </c>
      <c r="E111" s="211"/>
      <c r="F111" s="211"/>
      <c r="G111" s="208">
        <f t="shared" si="28"/>
        <v>0</v>
      </c>
      <c r="H111" s="208"/>
      <c r="I111" s="208"/>
      <c r="J111" s="208"/>
      <c r="K111" s="220"/>
      <c r="L111" s="220"/>
      <c r="M111" s="208"/>
      <c r="N111" s="251">
        <f t="shared" si="27"/>
        <v>63</v>
      </c>
    </row>
    <row r="112" spans="1:14" s="179" customFormat="1" ht="34.5" customHeight="1">
      <c r="A112" s="292" t="s">
        <v>576</v>
      </c>
      <c r="B112" s="229" t="s">
        <v>136</v>
      </c>
      <c r="C112" s="215" t="s">
        <v>577</v>
      </c>
      <c r="D112" s="217">
        <v>684.008</v>
      </c>
      <c r="E112" s="211"/>
      <c r="F112" s="211"/>
      <c r="G112" s="208">
        <f t="shared" si="28"/>
        <v>0</v>
      </c>
      <c r="H112" s="208"/>
      <c r="I112" s="208"/>
      <c r="J112" s="208"/>
      <c r="K112" s="220"/>
      <c r="L112" s="220"/>
      <c r="M112" s="208"/>
      <c r="N112" s="251">
        <f t="shared" si="27"/>
        <v>684.008</v>
      </c>
    </row>
    <row r="113" spans="1:14" s="179" customFormat="1" ht="39" customHeight="1">
      <c r="A113" s="292" t="s">
        <v>578</v>
      </c>
      <c r="B113" s="229" t="s">
        <v>138</v>
      </c>
      <c r="C113" s="215" t="s">
        <v>579</v>
      </c>
      <c r="D113" s="217">
        <v>53.5</v>
      </c>
      <c r="E113" s="211"/>
      <c r="F113" s="211"/>
      <c r="G113" s="208">
        <f t="shared" si="28"/>
        <v>0</v>
      </c>
      <c r="H113" s="208"/>
      <c r="I113" s="208"/>
      <c r="J113" s="208"/>
      <c r="K113" s="220"/>
      <c r="L113" s="220"/>
      <c r="M113" s="208"/>
      <c r="N113" s="251">
        <f aca="true" t="shared" si="29" ref="N113:N142">D113+G113</f>
        <v>53.5</v>
      </c>
    </row>
    <row r="114" spans="1:14" s="179" customFormat="1" ht="72" customHeight="1">
      <c r="A114" s="292" t="s">
        <v>580</v>
      </c>
      <c r="B114" s="229" t="s">
        <v>148</v>
      </c>
      <c r="C114" s="215" t="s">
        <v>581</v>
      </c>
      <c r="D114" s="217">
        <v>2096.398</v>
      </c>
      <c r="E114" s="211">
        <v>1530.615</v>
      </c>
      <c r="F114" s="211">
        <v>5.658</v>
      </c>
      <c r="G114" s="208">
        <f t="shared" si="28"/>
        <v>0</v>
      </c>
      <c r="H114" s="208"/>
      <c r="I114" s="208"/>
      <c r="J114" s="208"/>
      <c r="K114" s="220"/>
      <c r="L114" s="220"/>
      <c r="M114" s="208"/>
      <c r="N114" s="251">
        <f t="shared" si="29"/>
        <v>2096.398</v>
      </c>
    </row>
    <row r="115" spans="1:14" s="179" customFormat="1" ht="75" customHeight="1">
      <c r="A115" s="292" t="s">
        <v>582</v>
      </c>
      <c r="B115" s="229" t="s">
        <v>149</v>
      </c>
      <c r="C115" s="215" t="s">
        <v>583</v>
      </c>
      <c r="D115" s="211">
        <v>538.8</v>
      </c>
      <c r="E115" s="208"/>
      <c r="F115" s="208"/>
      <c r="G115" s="208">
        <f t="shared" si="28"/>
        <v>0</v>
      </c>
      <c r="H115" s="208"/>
      <c r="I115" s="208"/>
      <c r="J115" s="208"/>
      <c r="K115" s="220"/>
      <c r="L115" s="220"/>
      <c r="M115" s="208"/>
      <c r="N115" s="251">
        <f t="shared" si="29"/>
        <v>538.8</v>
      </c>
    </row>
    <row r="116" spans="1:14" s="179" customFormat="1" ht="56.25" customHeight="1">
      <c r="A116" s="292" t="s">
        <v>584</v>
      </c>
      <c r="B116" s="229" t="s">
        <v>155</v>
      </c>
      <c r="C116" s="215" t="s">
        <v>585</v>
      </c>
      <c r="D116" s="211">
        <v>48.4</v>
      </c>
      <c r="E116" s="208"/>
      <c r="F116" s="208"/>
      <c r="G116" s="208">
        <f t="shared" si="28"/>
        <v>0</v>
      </c>
      <c r="H116" s="208"/>
      <c r="I116" s="208"/>
      <c r="J116" s="208"/>
      <c r="K116" s="220"/>
      <c r="L116" s="220"/>
      <c r="M116" s="208"/>
      <c r="N116" s="251">
        <f t="shared" si="29"/>
        <v>48.4</v>
      </c>
    </row>
    <row r="117" spans="1:14" s="179" customFormat="1" ht="52.5" customHeight="1">
      <c r="A117" s="292" t="s">
        <v>586</v>
      </c>
      <c r="B117" s="229" t="s">
        <v>151</v>
      </c>
      <c r="C117" s="215" t="s">
        <v>587</v>
      </c>
      <c r="D117" s="211">
        <v>48</v>
      </c>
      <c r="E117" s="208"/>
      <c r="F117" s="208"/>
      <c r="G117" s="208">
        <f t="shared" si="28"/>
        <v>0</v>
      </c>
      <c r="H117" s="208"/>
      <c r="I117" s="208"/>
      <c r="J117" s="208"/>
      <c r="K117" s="220"/>
      <c r="L117" s="220"/>
      <c r="M117" s="208"/>
      <c r="N117" s="251">
        <f t="shared" si="29"/>
        <v>48</v>
      </c>
    </row>
    <row r="118" spans="1:14" s="212" customFormat="1" ht="21.75" customHeight="1">
      <c r="A118" s="292" t="s">
        <v>588</v>
      </c>
      <c r="B118" s="241">
        <v>250000</v>
      </c>
      <c r="C118" s="207" t="s">
        <v>210</v>
      </c>
      <c r="D118" s="208">
        <f aca="true" t="shared" si="30" ref="D118:M118">D119</f>
        <v>207.6</v>
      </c>
      <c r="E118" s="208">
        <f t="shared" si="30"/>
        <v>0</v>
      </c>
      <c r="F118" s="208">
        <f t="shared" si="30"/>
        <v>0</v>
      </c>
      <c r="G118" s="208">
        <f t="shared" si="30"/>
        <v>0</v>
      </c>
      <c r="H118" s="208">
        <f t="shared" si="30"/>
        <v>0</v>
      </c>
      <c r="I118" s="208">
        <f t="shared" si="30"/>
        <v>0</v>
      </c>
      <c r="J118" s="208">
        <f t="shared" si="30"/>
        <v>0</v>
      </c>
      <c r="K118" s="208">
        <f t="shared" si="30"/>
        <v>0</v>
      </c>
      <c r="L118" s="208">
        <f t="shared" si="30"/>
        <v>0</v>
      </c>
      <c r="M118" s="208">
        <f t="shared" si="30"/>
        <v>0</v>
      </c>
      <c r="N118" s="251">
        <f t="shared" si="29"/>
        <v>207.6</v>
      </c>
    </row>
    <row r="119" spans="1:14" s="212" customFormat="1" ht="21.75" customHeight="1">
      <c r="A119" s="292" t="s">
        <v>588</v>
      </c>
      <c r="B119" s="241" t="s">
        <v>240</v>
      </c>
      <c r="C119" s="207" t="s">
        <v>168</v>
      </c>
      <c r="D119" s="208">
        <f aca="true" t="shared" si="31" ref="D119:M119">D120+D121</f>
        <v>207.6</v>
      </c>
      <c r="E119" s="208">
        <f t="shared" si="31"/>
        <v>0</v>
      </c>
      <c r="F119" s="208">
        <f t="shared" si="31"/>
        <v>0</v>
      </c>
      <c r="G119" s="208">
        <f t="shared" si="31"/>
        <v>0</v>
      </c>
      <c r="H119" s="208">
        <f t="shared" si="31"/>
        <v>0</v>
      </c>
      <c r="I119" s="208">
        <f t="shared" si="31"/>
        <v>0</v>
      </c>
      <c r="J119" s="208">
        <f t="shared" si="31"/>
        <v>0</v>
      </c>
      <c r="K119" s="208">
        <f t="shared" si="31"/>
        <v>0</v>
      </c>
      <c r="L119" s="208">
        <f t="shared" si="31"/>
        <v>0</v>
      </c>
      <c r="M119" s="208">
        <f t="shared" si="31"/>
        <v>0</v>
      </c>
      <c r="N119" s="251">
        <f t="shared" si="29"/>
        <v>207.6</v>
      </c>
    </row>
    <row r="120" spans="1:14" s="179" customFormat="1" ht="58.5" customHeight="1">
      <c r="A120" s="294" t="s">
        <v>589</v>
      </c>
      <c r="B120" s="240" t="s">
        <v>240</v>
      </c>
      <c r="C120" s="210" t="s">
        <v>181</v>
      </c>
      <c r="D120" s="211">
        <v>2</v>
      </c>
      <c r="E120" s="211"/>
      <c r="F120" s="211"/>
      <c r="G120" s="208">
        <f>H120+K120</f>
        <v>0</v>
      </c>
      <c r="H120" s="211"/>
      <c r="I120" s="211"/>
      <c r="J120" s="211"/>
      <c r="K120" s="220"/>
      <c r="L120" s="220"/>
      <c r="M120" s="211"/>
      <c r="N120" s="251">
        <f t="shared" si="29"/>
        <v>2</v>
      </c>
    </row>
    <row r="121" spans="1:14" s="179" customFormat="1" ht="39" customHeight="1">
      <c r="A121" s="294" t="s">
        <v>590</v>
      </c>
      <c r="B121" s="240" t="s">
        <v>240</v>
      </c>
      <c r="C121" s="210" t="s">
        <v>180</v>
      </c>
      <c r="D121" s="211">
        <v>205.6</v>
      </c>
      <c r="E121" s="211"/>
      <c r="F121" s="211"/>
      <c r="G121" s="208">
        <f>H121+K121</f>
        <v>0</v>
      </c>
      <c r="H121" s="211"/>
      <c r="I121" s="211"/>
      <c r="J121" s="211"/>
      <c r="K121" s="220"/>
      <c r="L121" s="220"/>
      <c r="M121" s="211"/>
      <c r="N121" s="251">
        <f t="shared" si="29"/>
        <v>205.6</v>
      </c>
    </row>
    <row r="122" spans="1:14" s="212" customFormat="1" ht="25.5" customHeight="1">
      <c r="A122" s="294" t="s">
        <v>489</v>
      </c>
      <c r="B122" s="247" t="s">
        <v>233</v>
      </c>
      <c r="C122" s="223" t="s">
        <v>234</v>
      </c>
      <c r="D122" s="208">
        <f aca="true" t="shared" si="32" ref="D122:M122">D123</f>
        <v>6674.3460000000005</v>
      </c>
      <c r="E122" s="208">
        <f t="shared" si="32"/>
        <v>4100.8640000000005</v>
      </c>
      <c r="F122" s="208">
        <f t="shared" si="32"/>
        <v>328.09299999999996</v>
      </c>
      <c r="G122" s="208">
        <f t="shared" si="32"/>
        <v>1132.3</v>
      </c>
      <c r="H122" s="208">
        <f t="shared" si="32"/>
        <v>152.3</v>
      </c>
      <c r="I122" s="208">
        <f t="shared" si="32"/>
        <v>100</v>
      </c>
      <c r="J122" s="208">
        <f t="shared" si="32"/>
        <v>0</v>
      </c>
      <c r="K122" s="208">
        <f t="shared" si="32"/>
        <v>980</v>
      </c>
      <c r="L122" s="208">
        <f t="shared" si="32"/>
        <v>980</v>
      </c>
      <c r="M122" s="208">
        <f t="shared" si="32"/>
        <v>980</v>
      </c>
      <c r="N122" s="251">
        <f t="shared" si="29"/>
        <v>7806.646000000001</v>
      </c>
    </row>
    <row r="123" spans="1:14" s="224" customFormat="1" ht="20.25" customHeight="1">
      <c r="A123" s="292" t="s">
        <v>591</v>
      </c>
      <c r="B123" s="241">
        <v>110000</v>
      </c>
      <c r="C123" s="207" t="s">
        <v>235</v>
      </c>
      <c r="D123" s="219">
        <f aca="true" t="shared" si="33" ref="D123:M123">D124+D125+D126+D127+D128</f>
        <v>6674.3460000000005</v>
      </c>
      <c r="E123" s="219">
        <f t="shared" si="33"/>
        <v>4100.8640000000005</v>
      </c>
      <c r="F123" s="219">
        <f t="shared" si="33"/>
        <v>328.09299999999996</v>
      </c>
      <c r="G123" s="219">
        <f t="shared" si="33"/>
        <v>1132.3</v>
      </c>
      <c r="H123" s="219">
        <f t="shared" si="33"/>
        <v>152.3</v>
      </c>
      <c r="I123" s="219">
        <f t="shared" si="33"/>
        <v>100</v>
      </c>
      <c r="J123" s="219">
        <f t="shared" si="33"/>
        <v>0</v>
      </c>
      <c r="K123" s="219">
        <f t="shared" si="33"/>
        <v>980</v>
      </c>
      <c r="L123" s="219">
        <f t="shared" si="33"/>
        <v>980</v>
      </c>
      <c r="M123" s="219">
        <f t="shared" si="33"/>
        <v>980</v>
      </c>
      <c r="N123" s="251">
        <f t="shared" si="29"/>
        <v>7806.646000000001</v>
      </c>
    </row>
    <row r="124" spans="1:14" s="179" customFormat="1" ht="18" customHeight="1">
      <c r="A124" s="292" t="s">
        <v>592</v>
      </c>
      <c r="B124" s="229">
        <v>110201</v>
      </c>
      <c r="C124" s="210" t="s">
        <v>157</v>
      </c>
      <c r="D124" s="218">
        <v>2396.646</v>
      </c>
      <c r="E124" s="220">
        <v>1530.116</v>
      </c>
      <c r="F124" s="220">
        <v>98.148</v>
      </c>
      <c r="G124" s="208">
        <f>H124+K124</f>
        <v>368.5</v>
      </c>
      <c r="H124" s="225">
        <v>13.5</v>
      </c>
      <c r="I124" s="220"/>
      <c r="J124" s="220"/>
      <c r="K124" s="225">
        <v>355</v>
      </c>
      <c r="L124" s="225">
        <v>355</v>
      </c>
      <c r="M124" s="226">
        <v>355</v>
      </c>
      <c r="N124" s="251">
        <f t="shared" si="29"/>
        <v>2765.146</v>
      </c>
    </row>
    <row r="125" spans="1:14" s="179" customFormat="1" ht="21" customHeight="1">
      <c r="A125" s="292" t="s">
        <v>593</v>
      </c>
      <c r="B125" s="229">
        <v>110202</v>
      </c>
      <c r="C125" s="210" t="s">
        <v>158</v>
      </c>
      <c r="D125" s="218">
        <v>366.054</v>
      </c>
      <c r="E125" s="220">
        <v>172.547</v>
      </c>
      <c r="F125" s="227">
        <v>35.372</v>
      </c>
      <c r="G125" s="208">
        <f>H125+K125</f>
        <v>230.1</v>
      </c>
      <c r="H125" s="225">
        <v>2.1</v>
      </c>
      <c r="I125" s="220"/>
      <c r="J125" s="220"/>
      <c r="K125" s="225">
        <v>228</v>
      </c>
      <c r="L125" s="225">
        <v>228</v>
      </c>
      <c r="M125" s="225">
        <v>228</v>
      </c>
      <c r="N125" s="251">
        <f t="shared" si="29"/>
        <v>596.154</v>
      </c>
    </row>
    <row r="126" spans="1:14" s="179" customFormat="1" ht="36" customHeight="1">
      <c r="A126" s="292" t="s">
        <v>594</v>
      </c>
      <c r="B126" s="229">
        <v>110204</v>
      </c>
      <c r="C126" s="210" t="s">
        <v>159</v>
      </c>
      <c r="D126" s="218">
        <v>931.964</v>
      </c>
      <c r="E126" s="220">
        <v>436.483</v>
      </c>
      <c r="F126" s="220">
        <v>46.838</v>
      </c>
      <c r="G126" s="208">
        <f>H126+K126</f>
        <v>200.4</v>
      </c>
      <c r="H126" s="225">
        <v>0.4</v>
      </c>
      <c r="I126" s="220"/>
      <c r="J126" s="220"/>
      <c r="K126" s="225">
        <v>200</v>
      </c>
      <c r="L126" s="225">
        <v>200</v>
      </c>
      <c r="M126" s="225">
        <v>200</v>
      </c>
      <c r="N126" s="251">
        <f t="shared" si="29"/>
        <v>1132.364</v>
      </c>
    </row>
    <row r="127" spans="1:14" s="179" customFormat="1" ht="18.75" customHeight="1">
      <c r="A127" s="292" t="s">
        <v>595</v>
      </c>
      <c r="B127" s="229">
        <v>110205</v>
      </c>
      <c r="C127" s="210" t="s">
        <v>160</v>
      </c>
      <c r="D127" s="218">
        <v>2556.726</v>
      </c>
      <c r="E127" s="220">
        <v>1710.048</v>
      </c>
      <c r="F127" s="220">
        <v>126.73</v>
      </c>
      <c r="G127" s="208">
        <f>H127+K127</f>
        <v>326.3</v>
      </c>
      <c r="H127" s="225">
        <v>136.3</v>
      </c>
      <c r="I127" s="225">
        <v>100</v>
      </c>
      <c r="J127" s="220"/>
      <c r="K127" s="225">
        <v>190</v>
      </c>
      <c r="L127" s="225">
        <v>190</v>
      </c>
      <c r="M127" s="225">
        <v>190</v>
      </c>
      <c r="N127" s="251">
        <f t="shared" si="29"/>
        <v>2883.0260000000003</v>
      </c>
    </row>
    <row r="128" spans="1:14" s="212" customFormat="1" ht="30" customHeight="1">
      <c r="A128" s="292" t="s">
        <v>596</v>
      </c>
      <c r="B128" s="241">
        <v>110502</v>
      </c>
      <c r="C128" s="207" t="s">
        <v>161</v>
      </c>
      <c r="D128" s="219">
        <f aca="true" t="shared" si="34" ref="D128:M128">D130</f>
        <v>422.956</v>
      </c>
      <c r="E128" s="219">
        <f t="shared" si="34"/>
        <v>251.67</v>
      </c>
      <c r="F128" s="219">
        <f t="shared" si="34"/>
        <v>21.005</v>
      </c>
      <c r="G128" s="219">
        <f t="shared" si="34"/>
        <v>7</v>
      </c>
      <c r="H128" s="219">
        <f t="shared" si="34"/>
        <v>0</v>
      </c>
      <c r="I128" s="219">
        <f t="shared" si="34"/>
        <v>0</v>
      </c>
      <c r="J128" s="219">
        <f t="shared" si="34"/>
        <v>0</v>
      </c>
      <c r="K128" s="219">
        <f t="shared" si="34"/>
        <v>7</v>
      </c>
      <c r="L128" s="219">
        <f t="shared" si="34"/>
        <v>7</v>
      </c>
      <c r="M128" s="219">
        <f t="shared" si="34"/>
        <v>7</v>
      </c>
      <c r="N128" s="251">
        <f t="shared" si="29"/>
        <v>429.956</v>
      </c>
    </row>
    <row r="129" spans="1:14" s="179" customFormat="1" ht="13.5" customHeight="1">
      <c r="A129" s="292"/>
      <c r="B129" s="229"/>
      <c r="C129" s="210" t="s">
        <v>47</v>
      </c>
      <c r="D129" s="218"/>
      <c r="E129" s="220"/>
      <c r="F129" s="220"/>
      <c r="G129" s="208">
        <f>H129+K129</f>
        <v>0</v>
      </c>
      <c r="H129" s="220"/>
      <c r="I129" s="220"/>
      <c r="J129" s="220"/>
      <c r="K129" s="220"/>
      <c r="L129" s="220"/>
      <c r="M129" s="220"/>
      <c r="N129" s="251">
        <f t="shared" si="29"/>
        <v>0</v>
      </c>
    </row>
    <row r="130" spans="1:14" s="179" customFormat="1" ht="35.25" customHeight="1">
      <c r="A130" s="292" t="s">
        <v>597</v>
      </c>
      <c r="B130" s="229"/>
      <c r="C130" s="210" t="s">
        <v>163</v>
      </c>
      <c r="D130" s="218">
        <v>422.956</v>
      </c>
      <c r="E130" s="220">
        <v>251.67</v>
      </c>
      <c r="F130" s="220">
        <v>21.005</v>
      </c>
      <c r="G130" s="208">
        <f>H130+K130</f>
        <v>7</v>
      </c>
      <c r="H130" s="220"/>
      <c r="I130" s="220"/>
      <c r="J130" s="220"/>
      <c r="K130" s="225">
        <f>L130</f>
        <v>7</v>
      </c>
      <c r="L130" s="225">
        <f>M130</f>
        <v>7</v>
      </c>
      <c r="M130" s="225">
        <v>7</v>
      </c>
      <c r="N130" s="251">
        <f t="shared" si="29"/>
        <v>429.956</v>
      </c>
    </row>
    <row r="131" spans="1:14" s="212" customFormat="1" ht="20.25" customHeight="1">
      <c r="A131" s="292" t="s">
        <v>598</v>
      </c>
      <c r="B131" s="247" t="s">
        <v>236</v>
      </c>
      <c r="C131" s="207" t="s">
        <v>237</v>
      </c>
      <c r="D131" s="219">
        <f aca="true" t="shared" si="35" ref="D131:M132">D132</f>
        <v>0</v>
      </c>
      <c r="E131" s="219">
        <f t="shared" si="35"/>
        <v>0</v>
      </c>
      <c r="F131" s="219">
        <f t="shared" si="35"/>
        <v>0</v>
      </c>
      <c r="G131" s="219">
        <f t="shared" si="35"/>
        <v>30</v>
      </c>
      <c r="H131" s="219">
        <f t="shared" si="35"/>
        <v>30</v>
      </c>
      <c r="I131" s="219">
        <f t="shared" si="35"/>
        <v>0</v>
      </c>
      <c r="J131" s="219">
        <f t="shared" si="35"/>
        <v>0</v>
      </c>
      <c r="K131" s="219">
        <f t="shared" si="35"/>
        <v>0</v>
      </c>
      <c r="L131" s="219">
        <f t="shared" si="35"/>
        <v>0</v>
      </c>
      <c r="M131" s="219">
        <f t="shared" si="35"/>
        <v>0</v>
      </c>
      <c r="N131" s="251">
        <f t="shared" si="29"/>
        <v>30</v>
      </c>
    </row>
    <row r="132" spans="1:14" s="212" customFormat="1" ht="31.5" customHeight="1">
      <c r="A132" s="292" t="s">
        <v>599</v>
      </c>
      <c r="B132" s="241">
        <v>160000</v>
      </c>
      <c r="C132" s="228" t="s">
        <v>600</v>
      </c>
      <c r="D132" s="219">
        <f t="shared" si="35"/>
        <v>0</v>
      </c>
      <c r="E132" s="219">
        <f t="shared" si="35"/>
        <v>0</v>
      </c>
      <c r="F132" s="219">
        <f t="shared" si="35"/>
        <v>0</v>
      </c>
      <c r="G132" s="219">
        <f t="shared" si="35"/>
        <v>30</v>
      </c>
      <c r="H132" s="219">
        <f t="shared" si="35"/>
        <v>30</v>
      </c>
      <c r="I132" s="219">
        <f t="shared" si="35"/>
        <v>0</v>
      </c>
      <c r="J132" s="219">
        <f t="shared" si="35"/>
        <v>0</v>
      </c>
      <c r="K132" s="219">
        <f t="shared" si="35"/>
        <v>0</v>
      </c>
      <c r="L132" s="219">
        <f t="shared" si="35"/>
        <v>0</v>
      </c>
      <c r="M132" s="219">
        <f t="shared" si="35"/>
        <v>0</v>
      </c>
      <c r="N132" s="251">
        <f t="shared" si="29"/>
        <v>30</v>
      </c>
    </row>
    <row r="133" spans="1:14" s="179" customFormat="1" ht="47.25" customHeight="1">
      <c r="A133" s="292" t="s">
        <v>601</v>
      </c>
      <c r="B133" s="229">
        <v>160903</v>
      </c>
      <c r="C133" s="215" t="s">
        <v>173</v>
      </c>
      <c r="D133" s="218"/>
      <c r="E133" s="220"/>
      <c r="F133" s="220"/>
      <c r="G133" s="208">
        <f>H133+K133</f>
        <v>30</v>
      </c>
      <c r="H133" s="225">
        <v>30</v>
      </c>
      <c r="I133" s="220"/>
      <c r="J133" s="220"/>
      <c r="K133" s="220"/>
      <c r="L133" s="220"/>
      <c r="M133" s="220"/>
      <c r="N133" s="251">
        <f t="shared" si="29"/>
        <v>30</v>
      </c>
    </row>
    <row r="134" spans="1:14" s="212" customFormat="1" ht="19.5" customHeight="1">
      <c r="A134" s="292" t="s">
        <v>602</v>
      </c>
      <c r="B134" s="247" t="s">
        <v>241</v>
      </c>
      <c r="C134" s="207" t="s">
        <v>239</v>
      </c>
      <c r="D134" s="219">
        <f aca="true" t="shared" si="36" ref="D134:M134">D135</f>
        <v>10274.813</v>
      </c>
      <c r="E134" s="219">
        <f t="shared" si="36"/>
        <v>0</v>
      </c>
      <c r="F134" s="219">
        <f t="shared" si="36"/>
        <v>0</v>
      </c>
      <c r="G134" s="273">
        <v>2390.9</v>
      </c>
      <c r="H134" s="273">
        <v>2390.9</v>
      </c>
      <c r="I134" s="219">
        <f t="shared" si="36"/>
        <v>0</v>
      </c>
      <c r="J134" s="219">
        <f t="shared" si="36"/>
        <v>0</v>
      </c>
      <c r="K134" s="219">
        <f t="shared" si="36"/>
        <v>0</v>
      </c>
      <c r="L134" s="219">
        <f t="shared" si="36"/>
        <v>0</v>
      </c>
      <c r="M134" s="219">
        <f t="shared" si="36"/>
        <v>0</v>
      </c>
      <c r="N134" s="251">
        <f t="shared" si="29"/>
        <v>12665.713</v>
      </c>
    </row>
    <row r="135" spans="1:14" s="212" customFormat="1" ht="20.25" customHeight="1">
      <c r="A135" s="292" t="s">
        <v>603</v>
      </c>
      <c r="B135" s="241">
        <v>250000</v>
      </c>
      <c r="C135" s="207" t="s">
        <v>210</v>
      </c>
      <c r="D135" s="219">
        <f aca="true" t="shared" si="37" ref="D135:M135">D136+D137+D139+D140</f>
        <v>10274.813</v>
      </c>
      <c r="E135" s="219">
        <f t="shared" si="37"/>
        <v>0</v>
      </c>
      <c r="F135" s="219">
        <f t="shared" si="37"/>
        <v>0</v>
      </c>
      <c r="G135" s="273">
        <v>2390.9</v>
      </c>
      <c r="H135" s="273">
        <v>2390.9</v>
      </c>
      <c r="I135" s="219">
        <f t="shared" si="37"/>
        <v>0</v>
      </c>
      <c r="J135" s="219">
        <f t="shared" si="37"/>
        <v>0</v>
      </c>
      <c r="K135" s="219">
        <f t="shared" si="37"/>
        <v>0</v>
      </c>
      <c r="L135" s="219">
        <f t="shared" si="37"/>
        <v>0</v>
      </c>
      <c r="M135" s="219">
        <f t="shared" si="37"/>
        <v>0</v>
      </c>
      <c r="N135" s="251">
        <f t="shared" si="29"/>
        <v>12665.713</v>
      </c>
    </row>
    <row r="136" spans="1:14" s="179" customFormat="1" ht="62.25" customHeight="1">
      <c r="A136" s="292" t="s">
        <v>604</v>
      </c>
      <c r="B136" s="229">
        <v>250311</v>
      </c>
      <c r="C136" s="215" t="s">
        <v>605</v>
      </c>
      <c r="D136" s="218">
        <v>9396.346</v>
      </c>
      <c r="E136" s="220"/>
      <c r="F136" s="220"/>
      <c r="G136" s="208">
        <f>H136+K136</f>
        <v>0</v>
      </c>
      <c r="H136" s="220"/>
      <c r="I136" s="220"/>
      <c r="J136" s="220"/>
      <c r="K136" s="220"/>
      <c r="L136" s="220"/>
      <c r="M136" s="220"/>
      <c r="N136" s="251">
        <f t="shared" si="29"/>
        <v>9396.346</v>
      </c>
    </row>
    <row r="137" spans="1:14" s="179" customFormat="1" ht="54" customHeight="1">
      <c r="A137" s="292" t="s">
        <v>606</v>
      </c>
      <c r="B137" s="229">
        <v>250313</v>
      </c>
      <c r="C137" s="215" t="s">
        <v>607</v>
      </c>
      <c r="D137" s="218">
        <v>504.7</v>
      </c>
      <c r="E137" s="220"/>
      <c r="F137" s="220"/>
      <c r="G137" s="208">
        <f>H137+K137</f>
        <v>0</v>
      </c>
      <c r="H137" s="220"/>
      <c r="I137" s="220"/>
      <c r="J137" s="220"/>
      <c r="K137" s="220"/>
      <c r="L137" s="220"/>
      <c r="M137" s="220"/>
      <c r="N137" s="251">
        <f t="shared" si="29"/>
        <v>504.7</v>
      </c>
    </row>
    <row r="138" spans="1:14" s="179" customFormat="1" ht="19.5" customHeight="1">
      <c r="A138" s="292"/>
      <c r="B138" s="229"/>
      <c r="C138" s="210" t="s">
        <v>407</v>
      </c>
      <c r="D138" s="218"/>
      <c r="E138" s="220"/>
      <c r="F138" s="220"/>
      <c r="G138" s="208">
        <f>H138+K138</f>
        <v>0</v>
      </c>
      <c r="H138" s="220"/>
      <c r="I138" s="220"/>
      <c r="J138" s="220"/>
      <c r="K138" s="220"/>
      <c r="L138" s="220"/>
      <c r="M138" s="220"/>
      <c r="N138" s="251">
        <f t="shared" si="29"/>
        <v>0</v>
      </c>
    </row>
    <row r="139" spans="1:14" s="179" customFormat="1" ht="53.25" customHeight="1">
      <c r="A139" s="292" t="s">
        <v>608</v>
      </c>
      <c r="B139" s="240" t="s">
        <v>201</v>
      </c>
      <c r="C139" s="215" t="s">
        <v>609</v>
      </c>
      <c r="D139" s="218">
        <v>373.767</v>
      </c>
      <c r="E139" s="220"/>
      <c r="F139" s="220"/>
      <c r="G139" s="208">
        <f>H139+K139</f>
        <v>0</v>
      </c>
      <c r="H139" s="220"/>
      <c r="I139" s="220"/>
      <c r="J139" s="220"/>
      <c r="K139" s="220"/>
      <c r="L139" s="220"/>
      <c r="M139" s="220"/>
      <c r="N139" s="251">
        <f t="shared" si="29"/>
        <v>373.767</v>
      </c>
    </row>
    <row r="140" spans="1:14" s="179" customFormat="1" ht="66.75" customHeight="1">
      <c r="A140" s="292" t="s">
        <v>610</v>
      </c>
      <c r="B140" s="248">
        <v>250354</v>
      </c>
      <c r="C140" s="230" t="s">
        <v>611</v>
      </c>
      <c r="D140" s="218"/>
      <c r="E140" s="220"/>
      <c r="F140" s="220"/>
      <c r="G140" s="220">
        <v>2390.9</v>
      </c>
      <c r="H140" s="220"/>
      <c r="I140" s="220"/>
      <c r="J140" s="220"/>
      <c r="K140" s="220"/>
      <c r="L140" s="220"/>
      <c r="M140" s="220"/>
      <c r="N140" s="251">
        <f t="shared" si="29"/>
        <v>2390.9</v>
      </c>
    </row>
    <row r="141" spans="1:14" s="179" customFormat="1" ht="20.25" customHeight="1">
      <c r="A141" s="292" t="s">
        <v>602</v>
      </c>
      <c r="B141" s="249" t="s">
        <v>241</v>
      </c>
      <c r="C141" s="207" t="s">
        <v>178</v>
      </c>
      <c r="D141" s="219">
        <f aca="true" t="shared" si="38" ref="D141:M141">D142</f>
        <v>60</v>
      </c>
      <c r="E141" s="219">
        <f t="shared" si="38"/>
        <v>0</v>
      </c>
      <c r="F141" s="219">
        <f t="shared" si="38"/>
        <v>0</v>
      </c>
      <c r="G141" s="219">
        <f t="shared" si="38"/>
        <v>0</v>
      </c>
      <c r="H141" s="219">
        <f t="shared" si="38"/>
        <v>0</v>
      </c>
      <c r="I141" s="219">
        <f t="shared" si="38"/>
        <v>0</v>
      </c>
      <c r="J141" s="219">
        <f t="shared" si="38"/>
        <v>0</v>
      </c>
      <c r="K141" s="219">
        <f t="shared" si="38"/>
        <v>0</v>
      </c>
      <c r="L141" s="219">
        <f t="shared" si="38"/>
        <v>0</v>
      </c>
      <c r="M141" s="219">
        <f t="shared" si="38"/>
        <v>0</v>
      </c>
      <c r="N141" s="251">
        <f t="shared" si="29"/>
        <v>60</v>
      </c>
    </row>
    <row r="142" spans="1:14" s="179" customFormat="1" ht="29.25" customHeight="1">
      <c r="A142" s="292" t="s">
        <v>612</v>
      </c>
      <c r="B142" s="229">
        <v>250102</v>
      </c>
      <c r="C142" s="210" t="s">
        <v>178</v>
      </c>
      <c r="D142" s="218">
        <v>60</v>
      </c>
      <c r="E142" s="220"/>
      <c r="F142" s="220"/>
      <c r="G142" s="208">
        <f>H142+K142</f>
        <v>0</v>
      </c>
      <c r="H142" s="220"/>
      <c r="I142" s="220"/>
      <c r="J142" s="220"/>
      <c r="K142" s="220"/>
      <c r="L142" s="220"/>
      <c r="M142" s="220"/>
      <c r="N142" s="251">
        <f t="shared" si="29"/>
        <v>60</v>
      </c>
    </row>
    <row r="143" spans="1:14" s="209" customFormat="1" ht="17.25" thickBot="1">
      <c r="A143" s="297"/>
      <c r="B143" s="298"/>
      <c r="C143" s="299" t="s">
        <v>613</v>
      </c>
      <c r="D143" s="300">
        <f aca="true" t="shared" si="39" ref="D143:N143">D16+D24+D48+D73+D76+D122+D131+D134+D141</f>
        <v>202798.54099999997</v>
      </c>
      <c r="E143" s="300">
        <f t="shared" si="39"/>
        <v>50286.72600000001</v>
      </c>
      <c r="F143" s="300">
        <f t="shared" si="39"/>
        <v>8833.238</v>
      </c>
      <c r="G143" s="300">
        <f t="shared" si="39"/>
        <v>4276.933</v>
      </c>
      <c r="H143" s="300">
        <f t="shared" si="39"/>
        <v>3067.831</v>
      </c>
      <c r="I143" s="300" t="e">
        <f t="shared" si="39"/>
        <v>#VALUE!</v>
      </c>
      <c r="J143" s="300">
        <f t="shared" si="39"/>
        <v>0</v>
      </c>
      <c r="K143" s="300">
        <f t="shared" si="39"/>
        <v>1169.489</v>
      </c>
      <c r="L143" s="300">
        <f t="shared" si="39"/>
        <v>1169.489</v>
      </c>
      <c r="M143" s="300">
        <f t="shared" si="39"/>
        <v>1169.489</v>
      </c>
      <c r="N143" s="301">
        <f t="shared" si="39"/>
        <v>207035.861</v>
      </c>
    </row>
    <row r="144" ht="12.75">
      <c r="A144" s="200"/>
    </row>
    <row r="145" spans="1:14" ht="27" customHeight="1">
      <c r="A145" s="359" t="s">
        <v>614</v>
      </c>
      <c r="B145" s="359"/>
      <c r="C145" s="359"/>
      <c r="D145" s="359"/>
      <c r="E145" s="359"/>
      <c r="F145" s="359"/>
      <c r="G145" s="359"/>
      <c r="H145" s="359"/>
      <c r="I145" s="359"/>
      <c r="J145" s="359"/>
      <c r="K145" s="359"/>
      <c r="L145" s="359"/>
      <c r="M145" s="359"/>
      <c r="N145" s="359"/>
    </row>
    <row r="146" spans="1:14" ht="12.75">
      <c r="A146" s="231"/>
      <c r="B146" s="250"/>
      <c r="C146" s="232"/>
      <c r="D146" s="37"/>
      <c r="E146" s="37"/>
      <c r="F146" s="37"/>
      <c r="G146" s="37"/>
      <c r="H146" s="37"/>
      <c r="I146" s="37"/>
      <c r="J146" s="37"/>
      <c r="K146" s="37"/>
      <c r="L146" s="37"/>
      <c r="M146" s="37"/>
      <c r="N146" s="37"/>
    </row>
    <row r="147" spans="1:14" ht="18">
      <c r="A147" s="359" t="s">
        <v>437</v>
      </c>
      <c r="B147" s="359"/>
      <c r="C147" s="359"/>
      <c r="D147" s="359"/>
      <c r="E147" s="359"/>
      <c r="F147" s="359"/>
      <c r="G147" s="359"/>
      <c r="H147" s="359"/>
      <c r="I147" s="359"/>
      <c r="J147" s="359"/>
      <c r="K147" s="359"/>
      <c r="L147" s="359"/>
      <c r="M147" s="359"/>
      <c r="N147" s="359"/>
    </row>
    <row r="148" spans="1:14" ht="15">
      <c r="A148" s="360" t="s">
        <v>438</v>
      </c>
      <c r="B148" s="360"/>
      <c r="C148" s="360"/>
      <c r="D148" s="360"/>
      <c r="E148" s="360"/>
      <c r="F148" s="360"/>
      <c r="G148" s="360"/>
      <c r="H148" s="360"/>
      <c r="I148" s="360"/>
      <c r="J148" s="360"/>
      <c r="K148" s="360"/>
      <c r="L148" s="360"/>
      <c r="M148" s="360"/>
      <c r="N148" s="360"/>
    </row>
    <row r="149" spans="1:14" ht="12.75">
      <c r="A149" s="231"/>
      <c r="B149" s="250"/>
      <c r="C149" s="232"/>
      <c r="D149" s="37"/>
      <c r="E149" s="37"/>
      <c r="F149" s="37"/>
      <c r="G149" s="37"/>
      <c r="H149" s="37"/>
      <c r="I149" s="37"/>
      <c r="J149" s="37"/>
      <c r="K149" s="37"/>
      <c r="L149" s="37"/>
      <c r="M149" s="37"/>
      <c r="N149" s="37"/>
    </row>
    <row r="150" spans="1:14" ht="18">
      <c r="A150" s="359" t="s">
        <v>439</v>
      </c>
      <c r="B150" s="359"/>
      <c r="C150" s="359"/>
      <c r="D150" s="359"/>
      <c r="E150" s="359"/>
      <c r="F150" s="359"/>
      <c r="G150" s="359"/>
      <c r="H150" s="359"/>
      <c r="I150" s="359"/>
      <c r="J150" s="359"/>
      <c r="K150" s="359"/>
      <c r="L150" s="359"/>
      <c r="M150" s="359"/>
      <c r="N150" s="359"/>
    </row>
    <row r="151" ht="12.75">
      <c r="A151" s="233"/>
    </row>
    <row r="152" ht="12.75">
      <c r="A152" s="233"/>
    </row>
    <row r="153" ht="12.75">
      <c r="A153" s="233"/>
    </row>
    <row r="154" ht="12.75">
      <c r="A154" s="233"/>
    </row>
    <row r="155" ht="12.75">
      <c r="A155" s="233"/>
    </row>
    <row r="156" spans="1:13" s="80" customFormat="1" ht="15.75">
      <c r="A156" s="347" t="s">
        <v>203</v>
      </c>
      <c r="B156" s="347"/>
      <c r="C156" s="347"/>
      <c r="D156" s="347"/>
      <c r="E156" s="347"/>
      <c r="F156" s="347"/>
      <c r="G156" s="347"/>
      <c r="H156" s="347"/>
      <c r="I156" s="347"/>
      <c r="J156" s="347"/>
      <c r="K156" s="347"/>
      <c r="L156" s="347"/>
      <c r="M156" s="347"/>
    </row>
    <row r="157" ht="12.75">
      <c r="A157" s="233"/>
    </row>
  </sheetData>
  <mergeCells count="28">
    <mergeCell ref="A156:M156"/>
    <mergeCell ref="B9:B12"/>
    <mergeCell ref="E10:F10"/>
    <mergeCell ref="I10:J10"/>
    <mergeCell ref="A145:N145"/>
    <mergeCell ref="A147:N147"/>
    <mergeCell ref="A148:N148"/>
    <mergeCell ref="A150:N150"/>
    <mergeCell ref="D9:F9"/>
    <mergeCell ref="C9:C12"/>
    <mergeCell ref="K1:N1"/>
    <mergeCell ref="J11:J12"/>
    <mergeCell ref="L11:L12"/>
    <mergeCell ref="G9:M9"/>
    <mergeCell ref="A6:N6"/>
    <mergeCell ref="A7:N7"/>
    <mergeCell ref="D10:D12"/>
    <mergeCell ref="A9:A12"/>
    <mergeCell ref="N9:N12"/>
    <mergeCell ref="G10:G12"/>
    <mergeCell ref="K3:N3"/>
    <mergeCell ref="K2:N2"/>
    <mergeCell ref="L10:M10"/>
    <mergeCell ref="E11:E12"/>
    <mergeCell ref="F11:F12"/>
    <mergeCell ref="I11:I12"/>
    <mergeCell ref="K10:K12"/>
    <mergeCell ref="H10:H12"/>
  </mergeCells>
  <printOptions/>
  <pageMargins left="0.17" right="0.17" top="0.75" bottom="0.2" header="0.7" footer="0.5"/>
  <pageSetup fitToHeight="11"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Q54"/>
  <sheetViews>
    <sheetView showZeros="0" workbookViewId="0" topLeftCell="A4">
      <selection activeCell="A4" sqref="A4:Q4"/>
    </sheetView>
  </sheetViews>
  <sheetFormatPr defaultColWidth="9.140625" defaultRowHeight="12.75"/>
  <cols>
    <col min="1" max="1" width="8.00390625" style="80" customWidth="1"/>
    <col min="2" max="2" width="27.8515625" style="80" customWidth="1"/>
    <col min="3" max="3" width="12.57421875" style="80" customWidth="1"/>
    <col min="4" max="5" width="10.57421875" style="80" customWidth="1"/>
    <col min="6" max="6" width="9.140625" style="80" customWidth="1"/>
    <col min="7" max="7" width="10.00390625" style="80" customWidth="1"/>
    <col min="8" max="8" width="19.00390625" style="80" customWidth="1"/>
    <col min="9" max="9" width="19.00390625" style="80" hidden="1" customWidth="1"/>
    <col min="10" max="10" width="13.28125" style="80" customWidth="1"/>
    <col min="11" max="11" width="12.00390625" style="80" customWidth="1"/>
    <col min="12" max="12" width="20.00390625" style="80" customWidth="1"/>
    <col min="13" max="16" width="5.421875" style="80" hidden="1" customWidth="1"/>
    <col min="17" max="17" width="22.421875" style="80" customWidth="1"/>
    <col min="18" max="16384" width="9.140625" style="80" customWidth="1"/>
  </cols>
  <sheetData>
    <row r="1" spans="1:17" ht="12.75">
      <c r="A1" s="1"/>
      <c r="H1" s="81"/>
      <c r="I1" s="81"/>
      <c r="J1" s="81"/>
      <c r="K1" s="305" t="s">
        <v>295</v>
      </c>
      <c r="L1" s="305"/>
      <c r="M1" s="305"/>
      <c r="N1" s="305"/>
      <c r="O1" s="305"/>
      <c r="P1" s="305"/>
      <c r="Q1" s="305"/>
    </row>
    <row r="2" spans="1:17" ht="12.75">
      <c r="A2" s="1"/>
      <c r="H2" s="81"/>
      <c r="I2" s="81"/>
      <c r="J2" s="81"/>
      <c r="K2" s="305" t="s">
        <v>119</v>
      </c>
      <c r="L2" s="305"/>
      <c r="M2" s="305"/>
      <c r="N2" s="305"/>
      <c r="O2" s="305"/>
      <c r="P2" s="305"/>
      <c r="Q2" s="305"/>
    </row>
    <row r="3" spans="1:17" ht="12.75">
      <c r="A3" s="1"/>
      <c r="K3" s="305" t="s">
        <v>76</v>
      </c>
      <c r="L3" s="305"/>
      <c r="M3" s="305"/>
      <c r="N3" s="305"/>
      <c r="O3" s="305"/>
      <c r="P3" s="305"/>
      <c r="Q3" s="305"/>
    </row>
    <row r="4" spans="1:17" ht="17.25">
      <c r="A4" s="363" t="s">
        <v>381</v>
      </c>
      <c r="B4" s="363"/>
      <c r="C4" s="363"/>
      <c r="D4" s="363"/>
      <c r="E4" s="363"/>
      <c r="F4" s="363"/>
      <c r="G4" s="363"/>
      <c r="H4" s="363"/>
      <c r="I4" s="363"/>
      <c r="J4" s="363"/>
      <c r="K4" s="363"/>
      <c r="L4" s="363"/>
      <c r="M4" s="363"/>
      <c r="N4" s="363"/>
      <c r="O4" s="363"/>
      <c r="P4" s="363"/>
      <c r="Q4" s="363"/>
    </row>
    <row r="5" spans="1:17" ht="13.5" thickBot="1">
      <c r="A5" s="31"/>
      <c r="P5" s="364" t="s">
        <v>296</v>
      </c>
      <c r="Q5" s="364"/>
    </row>
    <row r="6" spans="1:17" ht="27.75" customHeight="1">
      <c r="A6" s="365" t="s">
        <v>411</v>
      </c>
      <c r="B6" s="367" t="s">
        <v>412</v>
      </c>
      <c r="C6" s="367" t="s">
        <v>297</v>
      </c>
      <c r="D6" s="367"/>
      <c r="E6" s="369"/>
      <c r="F6" s="370" t="s">
        <v>298</v>
      </c>
      <c r="G6" s="367"/>
      <c r="H6" s="367"/>
      <c r="I6" s="367"/>
      <c r="J6" s="367"/>
      <c r="K6" s="367"/>
      <c r="L6" s="367"/>
      <c r="M6" s="367"/>
      <c r="N6" s="367"/>
      <c r="O6" s="367"/>
      <c r="P6" s="367"/>
      <c r="Q6" s="369"/>
    </row>
    <row r="7" spans="1:17" ht="12.75">
      <c r="A7" s="366"/>
      <c r="B7" s="368"/>
      <c r="C7" s="368" t="s">
        <v>393</v>
      </c>
      <c r="D7" s="368"/>
      <c r="E7" s="371" t="s">
        <v>346</v>
      </c>
      <c r="F7" s="372" t="s">
        <v>393</v>
      </c>
      <c r="G7" s="368"/>
      <c r="H7" s="368"/>
      <c r="I7" s="368"/>
      <c r="J7" s="368"/>
      <c r="K7" s="368"/>
      <c r="L7" s="368" t="s">
        <v>394</v>
      </c>
      <c r="M7" s="368"/>
      <c r="N7" s="368"/>
      <c r="O7" s="368"/>
      <c r="P7" s="368"/>
      <c r="Q7" s="371" t="s">
        <v>346</v>
      </c>
    </row>
    <row r="8" spans="1:17" ht="60" customHeight="1">
      <c r="A8" s="366"/>
      <c r="B8" s="368"/>
      <c r="C8" s="322" t="s">
        <v>382</v>
      </c>
      <c r="D8" s="322"/>
      <c r="E8" s="371"/>
      <c r="F8" s="374" t="s">
        <v>299</v>
      </c>
      <c r="G8" s="322"/>
      <c r="H8" s="375" t="s">
        <v>291</v>
      </c>
      <c r="I8" s="361"/>
      <c r="J8" s="376" t="s">
        <v>300</v>
      </c>
      <c r="K8" s="377"/>
      <c r="L8" s="361" t="s">
        <v>26</v>
      </c>
      <c r="M8" s="351" t="s">
        <v>399</v>
      </c>
      <c r="N8" s="351" t="s">
        <v>399</v>
      </c>
      <c r="O8" s="351" t="s">
        <v>399</v>
      </c>
      <c r="P8" s="351" t="s">
        <v>399</v>
      </c>
      <c r="Q8" s="371"/>
    </row>
    <row r="9" spans="1:17" ht="84" customHeight="1">
      <c r="A9" s="366"/>
      <c r="B9" s="368"/>
      <c r="C9" s="45" t="s">
        <v>413</v>
      </c>
      <c r="D9" s="45" t="s">
        <v>301</v>
      </c>
      <c r="E9" s="371"/>
      <c r="F9" s="276" t="s">
        <v>413</v>
      </c>
      <c r="G9" s="45" t="s">
        <v>302</v>
      </c>
      <c r="H9" s="375"/>
      <c r="I9" s="362"/>
      <c r="J9" s="82" t="s">
        <v>303</v>
      </c>
      <c r="K9" s="43" t="s">
        <v>304</v>
      </c>
      <c r="L9" s="362"/>
      <c r="M9" s="351"/>
      <c r="N9" s="351"/>
      <c r="O9" s="351"/>
      <c r="P9" s="351"/>
      <c r="Q9" s="371"/>
    </row>
    <row r="10" spans="1:17" ht="12.75">
      <c r="A10" s="83"/>
      <c r="B10" s="84" t="s">
        <v>305</v>
      </c>
      <c r="C10" s="85"/>
      <c r="D10" s="86"/>
      <c r="E10" s="282">
        <f>C10</f>
        <v>0</v>
      </c>
      <c r="F10" s="277">
        <v>773.392</v>
      </c>
      <c r="G10" s="86">
        <v>0.0075</v>
      </c>
      <c r="H10" s="53"/>
      <c r="I10" s="53"/>
      <c r="J10" s="53"/>
      <c r="K10" s="53"/>
      <c r="L10" s="53">
        <v>175.248</v>
      </c>
      <c r="M10" s="53"/>
      <c r="N10" s="53"/>
      <c r="O10" s="53"/>
      <c r="P10" s="53"/>
      <c r="Q10" s="87">
        <f>F10+H10+K10+I10+J10+L10</f>
        <v>948.6400000000001</v>
      </c>
    </row>
    <row r="11" spans="1:17" ht="12.75">
      <c r="A11" s="83"/>
      <c r="B11" s="84" t="s">
        <v>306</v>
      </c>
      <c r="C11" s="85">
        <v>885.621</v>
      </c>
      <c r="D11" s="86">
        <v>0.5126</v>
      </c>
      <c r="E11" s="282">
        <f aca="true" t="shared" si="0" ref="E11:E46">C11</f>
        <v>885.621</v>
      </c>
      <c r="F11" s="277"/>
      <c r="G11" s="86"/>
      <c r="H11" s="53"/>
      <c r="I11" s="53"/>
      <c r="J11" s="53">
        <v>57.237</v>
      </c>
      <c r="K11" s="53"/>
      <c r="L11" s="53">
        <v>81.02</v>
      </c>
      <c r="M11" s="53"/>
      <c r="N11" s="53"/>
      <c r="O11" s="53"/>
      <c r="P11" s="53"/>
      <c r="Q11" s="87">
        <f aca="true" t="shared" si="1" ref="Q11:Q43">F11+H11+K11+I11+J11+L11</f>
        <v>138.257</v>
      </c>
    </row>
    <row r="12" spans="1:17" ht="12.75">
      <c r="A12" s="83"/>
      <c r="B12" s="84" t="s">
        <v>307</v>
      </c>
      <c r="C12" s="85"/>
      <c r="D12" s="86"/>
      <c r="E12" s="282">
        <f t="shared" si="0"/>
        <v>0</v>
      </c>
      <c r="F12" s="277">
        <v>72.59</v>
      </c>
      <c r="G12" s="86">
        <v>0.0007</v>
      </c>
      <c r="H12" s="53">
        <v>43</v>
      </c>
      <c r="I12" s="53"/>
      <c r="J12" s="53">
        <v>32.665</v>
      </c>
      <c r="K12" s="53"/>
      <c r="L12" s="53">
        <v>17.699</v>
      </c>
      <c r="M12" s="53"/>
      <c r="N12" s="53"/>
      <c r="O12" s="53"/>
      <c r="P12" s="53"/>
      <c r="Q12" s="87">
        <f t="shared" si="1"/>
        <v>165.954</v>
      </c>
    </row>
    <row r="13" spans="1:17" ht="12.75">
      <c r="A13" s="83"/>
      <c r="B13" s="84" t="s">
        <v>250</v>
      </c>
      <c r="C13" s="85">
        <v>541.666</v>
      </c>
      <c r="D13" s="86">
        <v>0.6218</v>
      </c>
      <c r="E13" s="282">
        <f t="shared" si="0"/>
        <v>541.666</v>
      </c>
      <c r="F13" s="277"/>
      <c r="G13" s="86"/>
      <c r="H13" s="53"/>
      <c r="I13" s="53"/>
      <c r="J13" s="53"/>
      <c r="K13" s="53"/>
      <c r="L13" s="53">
        <v>257.419</v>
      </c>
      <c r="M13" s="53"/>
      <c r="N13" s="53"/>
      <c r="O13" s="53"/>
      <c r="P13" s="53"/>
      <c r="Q13" s="87">
        <f t="shared" si="1"/>
        <v>257.419</v>
      </c>
    </row>
    <row r="14" spans="1:17" ht="12.75">
      <c r="A14" s="83"/>
      <c r="B14" s="84" t="s">
        <v>308</v>
      </c>
      <c r="C14" s="85">
        <v>1819.745</v>
      </c>
      <c r="D14" s="86">
        <v>0.8952</v>
      </c>
      <c r="E14" s="282">
        <f t="shared" si="0"/>
        <v>1819.745</v>
      </c>
      <c r="F14" s="277"/>
      <c r="G14" s="86"/>
      <c r="H14" s="53"/>
      <c r="I14" s="53"/>
      <c r="J14" s="53"/>
      <c r="K14" s="53"/>
      <c r="L14" s="53">
        <v>50.608</v>
      </c>
      <c r="M14" s="53"/>
      <c r="N14" s="53"/>
      <c r="O14" s="53"/>
      <c r="P14" s="53"/>
      <c r="Q14" s="87">
        <f t="shared" si="1"/>
        <v>50.608</v>
      </c>
    </row>
    <row r="15" spans="1:17" ht="12.75">
      <c r="A15" s="83"/>
      <c r="B15" s="88" t="s">
        <v>309</v>
      </c>
      <c r="C15" s="89"/>
      <c r="D15" s="90"/>
      <c r="E15" s="282">
        <f t="shared" si="0"/>
        <v>0</v>
      </c>
      <c r="F15" s="277">
        <v>615.216</v>
      </c>
      <c r="G15" s="90">
        <v>0.006</v>
      </c>
      <c r="H15" s="53">
        <v>108</v>
      </c>
      <c r="I15" s="53"/>
      <c r="J15" s="53">
        <v>36.83</v>
      </c>
      <c r="K15" s="53"/>
      <c r="L15" s="53">
        <v>27.319</v>
      </c>
      <c r="M15" s="53"/>
      <c r="N15" s="53"/>
      <c r="O15" s="53"/>
      <c r="P15" s="53"/>
      <c r="Q15" s="87">
        <f t="shared" si="1"/>
        <v>787.365</v>
      </c>
    </row>
    <row r="16" spans="1:17" ht="12.75">
      <c r="A16" s="83"/>
      <c r="B16" s="84" t="s">
        <v>310</v>
      </c>
      <c r="C16" s="85">
        <v>221.424</v>
      </c>
      <c r="D16" s="86">
        <v>0.6739</v>
      </c>
      <c r="E16" s="282">
        <f t="shared" si="0"/>
        <v>221.424</v>
      </c>
      <c r="F16" s="277"/>
      <c r="G16" s="86"/>
      <c r="H16" s="53"/>
      <c r="I16" s="53"/>
      <c r="J16" s="53"/>
      <c r="K16" s="53"/>
      <c r="L16" s="53">
        <v>36.058</v>
      </c>
      <c r="M16" s="53"/>
      <c r="N16" s="53"/>
      <c r="O16" s="53"/>
      <c r="P16" s="53"/>
      <c r="Q16" s="87">
        <f t="shared" si="1"/>
        <v>36.058</v>
      </c>
    </row>
    <row r="17" spans="1:17" ht="12.75">
      <c r="A17" s="83"/>
      <c r="B17" s="84" t="s">
        <v>311</v>
      </c>
      <c r="C17" s="85"/>
      <c r="D17" s="86"/>
      <c r="E17" s="282">
        <f t="shared" si="0"/>
        <v>0</v>
      </c>
      <c r="F17" s="277">
        <v>87.525</v>
      </c>
      <c r="G17" s="86">
        <v>0.0009</v>
      </c>
      <c r="H17" s="53"/>
      <c r="I17" s="53"/>
      <c r="J17" s="53"/>
      <c r="K17" s="53"/>
      <c r="L17" s="53">
        <v>8.959</v>
      </c>
      <c r="M17" s="53"/>
      <c r="N17" s="53"/>
      <c r="O17" s="53"/>
      <c r="P17" s="53"/>
      <c r="Q17" s="87">
        <f t="shared" si="1"/>
        <v>96.48400000000001</v>
      </c>
    </row>
    <row r="18" spans="1:17" ht="12.75">
      <c r="A18" s="83"/>
      <c r="B18" s="84" t="s">
        <v>312</v>
      </c>
      <c r="C18" s="85"/>
      <c r="D18" s="86"/>
      <c r="E18" s="282">
        <f t="shared" si="0"/>
        <v>0</v>
      </c>
      <c r="F18" s="277">
        <v>93.818</v>
      </c>
      <c r="G18" s="86">
        <v>0.0009</v>
      </c>
      <c r="H18" s="53"/>
      <c r="I18" s="53"/>
      <c r="J18" s="53">
        <v>11.947</v>
      </c>
      <c r="K18" s="53"/>
      <c r="L18" s="53">
        <v>15.859</v>
      </c>
      <c r="M18" s="53"/>
      <c r="N18" s="53"/>
      <c r="O18" s="53"/>
      <c r="P18" s="53"/>
      <c r="Q18" s="87">
        <f t="shared" si="1"/>
        <v>121.624</v>
      </c>
    </row>
    <row r="19" spans="1:17" ht="12.75">
      <c r="A19" s="83"/>
      <c r="B19" s="84" t="s">
        <v>313</v>
      </c>
      <c r="C19" s="85"/>
      <c r="D19" s="86"/>
      <c r="E19" s="282">
        <f t="shared" si="0"/>
        <v>0</v>
      </c>
      <c r="F19" s="277">
        <v>354.283</v>
      </c>
      <c r="G19" s="86">
        <v>0.0034</v>
      </c>
      <c r="H19" s="53"/>
      <c r="I19" s="53"/>
      <c r="J19" s="53"/>
      <c r="K19" s="53"/>
      <c r="L19" s="53">
        <v>22.799</v>
      </c>
      <c r="M19" s="53"/>
      <c r="N19" s="53"/>
      <c r="O19" s="53"/>
      <c r="P19" s="53"/>
      <c r="Q19" s="87">
        <f t="shared" si="1"/>
        <v>377.082</v>
      </c>
    </row>
    <row r="20" spans="1:17" ht="12.75">
      <c r="A20" s="83"/>
      <c r="B20" s="84" t="s">
        <v>314</v>
      </c>
      <c r="C20" s="85">
        <v>44.337</v>
      </c>
      <c r="D20" s="86">
        <v>0.0873</v>
      </c>
      <c r="E20" s="282">
        <f t="shared" si="0"/>
        <v>44.337</v>
      </c>
      <c r="F20" s="277"/>
      <c r="G20" s="86"/>
      <c r="H20" s="53"/>
      <c r="I20" s="53"/>
      <c r="J20" s="53"/>
      <c r="K20" s="53"/>
      <c r="L20" s="53">
        <v>26.738</v>
      </c>
      <c r="M20" s="53"/>
      <c r="N20" s="53"/>
      <c r="O20" s="53"/>
      <c r="P20" s="53"/>
      <c r="Q20" s="87">
        <f t="shared" si="1"/>
        <v>26.738</v>
      </c>
    </row>
    <row r="21" spans="1:17" ht="12.75">
      <c r="A21" s="83"/>
      <c r="B21" s="84" t="s">
        <v>315</v>
      </c>
      <c r="C21" s="85"/>
      <c r="D21" s="86"/>
      <c r="E21" s="282">
        <f t="shared" si="0"/>
        <v>0</v>
      </c>
      <c r="F21" s="277">
        <v>509.117</v>
      </c>
      <c r="G21" s="86">
        <v>0.0049</v>
      </c>
      <c r="H21" s="53"/>
      <c r="I21" s="53"/>
      <c r="J21" s="53"/>
      <c r="K21" s="53"/>
      <c r="L21" s="53">
        <v>37.174</v>
      </c>
      <c r="M21" s="53"/>
      <c r="N21" s="53"/>
      <c r="O21" s="53"/>
      <c r="P21" s="53"/>
      <c r="Q21" s="87">
        <f t="shared" si="1"/>
        <v>546.291</v>
      </c>
    </row>
    <row r="22" spans="1:17" ht="12.75">
      <c r="A22" s="83"/>
      <c r="B22" s="84" t="s">
        <v>316</v>
      </c>
      <c r="C22" s="85"/>
      <c r="D22" s="86"/>
      <c r="E22" s="282">
        <f t="shared" si="0"/>
        <v>0</v>
      </c>
      <c r="F22" s="277">
        <v>86.128</v>
      </c>
      <c r="G22" s="86">
        <v>0.0008</v>
      </c>
      <c r="H22" s="53">
        <v>28</v>
      </c>
      <c r="I22" s="53"/>
      <c r="J22" s="53">
        <v>23.98</v>
      </c>
      <c r="K22" s="53"/>
      <c r="L22" s="53">
        <v>18.732</v>
      </c>
      <c r="M22" s="53"/>
      <c r="N22" s="53"/>
      <c r="O22" s="53"/>
      <c r="P22" s="53"/>
      <c r="Q22" s="87">
        <f t="shared" si="1"/>
        <v>156.84</v>
      </c>
    </row>
    <row r="23" spans="1:17" ht="12.75">
      <c r="A23" s="83"/>
      <c r="B23" s="84" t="s">
        <v>317</v>
      </c>
      <c r="C23" s="85"/>
      <c r="D23" s="86"/>
      <c r="E23" s="282">
        <f t="shared" si="0"/>
        <v>0</v>
      </c>
      <c r="F23" s="277">
        <v>158.586</v>
      </c>
      <c r="G23" s="86">
        <v>0.0015</v>
      </c>
      <c r="H23" s="53"/>
      <c r="I23" s="53"/>
      <c r="J23" s="53"/>
      <c r="K23" s="53"/>
      <c r="L23" s="53">
        <v>142.337</v>
      </c>
      <c r="M23" s="53"/>
      <c r="N23" s="53"/>
      <c r="O23" s="53"/>
      <c r="P23" s="53"/>
      <c r="Q23" s="87">
        <f t="shared" si="1"/>
        <v>300.923</v>
      </c>
    </row>
    <row r="24" spans="1:17" ht="12.75">
      <c r="A24" s="83"/>
      <c r="B24" s="84" t="s">
        <v>318</v>
      </c>
      <c r="C24" s="85"/>
      <c r="D24" s="86"/>
      <c r="E24" s="282">
        <f t="shared" si="0"/>
        <v>0</v>
      </c>
      <c r="F24" s="277">
        <v>370.885</v>
      </c>
      <c r="G24" s="86">
        <v>0.0036</v>
      </c>
      <c r="H24" s="53">
        <v>39</v>
      </c>
      <c r="I24" s="53"/>
      <c r="J24" s="53">
        <v>38.439</v>
      </c>
      <c r="K24" s="53"/>
      <c r="L24" s="53">
        <v>22.083</v>
      </c>
      <c r="M24" s="53"/>
      <c r="N24" s="53"/>
      <c r="O24" s="53"/>
      <c r="P24" s="53"/>
      <c r="Q24" s="87">
        <f t="shared" si="1"/>
        <v>470.40700000000004</v>
      </c>
    </row>
    <row r="25" spans="1:17" ht="12.75">
      <c r="A25" s="83"/>
      <c r="B25" s="84" t="s">
        <v>319</v>
      </c>
      <c r="C25" s="85"/>
      <c r="D25" s="86"/>
      <c r="E25" s="282">
        <f t="shared" si="0"/>
        <v>0</v>
      </c>
      <c r="F25" s="277">
        <v>457.758</v>
      </c>
      <c r="G25" s="86">
        <v>0.0044</v>
      </c>
      <c r="H25" s="53">
        <v>40</v>
      </c>
      <c r="I25" s="53"/>
      <c r="J25" s="53">
        <v>23.487</v>
      </c>
      <c r="K25" s="53"/>
      <c r="L25" s="53">
        <v>25.257</v>
      </c>
      <c r="M25" s="53"/>
      <c r="N25" s="53"/>
      <c r="O25" s="53"/>
      <c r="P25" s="53"/>
      <c r="Q25" s="87">
        <f t="shared" si="1"/>
        <v>546.502</v>
      </c>
    </row>
    <row r="26" spans="1:17" ht="12.75">
      <c r="A26" s="83"/>
      <c r="B26" s="84" t="s">
        <v>320</v>
      </c>
      <c r="C26" s="85">
        <v>189.726</v>
      </c>
      <c r="D26" s="86">
        <v>0.4785</v>
      </c>
      <c r="E26" s="282">
        <f t="shared" si="0"/>
        <v>189.726</v>
      </c>
      <c r="F26" s="277"/>
      <c r="G26" s="86"/>
      <c r="H26" s="53"/>
      <c r="I26" s="53"/>
      <c r="J26" s="53"/>
      <c r="K26" s="53"/>
      <c r="L26" s="53">
        <v>27.891</v>
      </c>
      <c r="M26" s="53"/>
      <c r="N26" s="53"/>
      <c r="O26" s="53"/>
      <c r="P26" s="53"/>
      <c r="Q26" s="87">
        <f t="shared" si="1"/>
        <v>27.891</v>
      </c>
    </row>
    <row r="27" spans="1:17" ht="12.75">
      <c r="A27" s="83"/>
      <c r="B27" s="84" t="s">
        <v>251</v>
      </c>
      <c r="C27" s="85"/>
      <c r="D27" s="86"/>
      <c r="E27" s="282">
        <f t="shared" si="0"/>
        <v>0</v>
      </c>
      <c r="F27" s="277">
        <v>287.831</v>
      </c>
      <c r="G27" s="86">
        <v>0.0028</v>
      </c>
      <c r="H27" s="53"/>
      <c r="I27" s="53"/>
      <c r="J27" s="53"/>
      <c r="K27" s="53"/>
      <c r="L27" s="53">
        <v>50.672</v>
      </c>
      <c r="M27" s="53"/>
      <c r="N27" s="53"/>
      <c r="O27" s="53"/>
      <c r="P27" s="53"/>
      <c r="Q27" s="87">
        <f t="shared" si="1"/>
        <v>338.50300000000004</v>
      </c>
    </row>
    <row r="28" spans="1:17" ht="12.75">
      <c r="A28" s="83"/>
      <c r="B28" s="84" t="s">
        <v>321</v>
      </c>
      <c r="C28" s="85">
        <v>20.772</v>
      </c>
      <c r="D28" s="86">
        <v>0.1413</v>
      </c>
      <c r="E28" s="282">
        <f t="shared" si="0"/>
        <v>20.772</v>
      </c>
      <c r="F28" s="277"/>
      <c r="G28" s="86"/>
      <c r="H28" s="53"/>
      <c r="I28" s="53"/>
      <c r="J28" s="53"/>
      <c r="K28" s="53"/>
      <c r="L28" s="53">
        <v>14.892</v>
      </c>
      <c r="M28" s="53"/>
      <c r="N28" s="53"/>
      <c r="O28" s="53"/>
      <c r="P28" s="53"/>
      <c r="Q28" s="87">
        <f t="shared" si="1"/>
        <v>14.892</v>
      </c>
    </row>
    <row r="29" spans="1:17" ht="12.75">
      <c r="A29" s="83"/>
      <c r="B29" s="84" t="s">
        <v>322</v>
      </c>
      <c r="C29" s="85"/>
      <c r="D29" s="86"/>
      <c r="E29" s="282">
        <f t="shared" si="0"/>
        <v>0</v>
      </c>
      <c r="F29" s="277">
        <v>39.041</v>
      </c>
      <c r="G29" s="86">
        <v>0.0004</v>
      </c>
      <c r="H29" s="53"/>
      <c r="I29" s="53"/>
      <c r="J29" s="53"/>
      <c r="K29" s="53"/>
      <c r="L29" s="53">
        <v>33.717</v>
      </c>
      <c r="M29" s="53"/>
      <c r="N29" s="53"/>
      <c r="O29" s="53"/>
      <c r="P29" s="53"/>
      <c r="Q29" s="87">
        <f t="shared" si="1"/>
        <v>72.758</v>
      </c>
    </row>
    <row r="30" spans="1:17" ht="12.75">
      <c r="A30" s="83"/>
      <c r="B30" s="84" t="s">
        <v>323</v>
      </c>
      <c r="C30" s="85"/>
      <c r="D30" s="86"/>
      <c r="E30" s="282">
        <f t="shared" si="0"/>
        <v>0</v>
      </c>
      <c r="F30" s="277">
        <v>595.313</v>
      </c>
      <c r="G30" s="86">
        <v>0.0058</v>
      </c>
      <c r="H30" s="53"/>
      <c r="I30" s="53"/>
      <c r="J30" s="53"/>
      <c r="K30" s="53"/>
      <c r="L30" s="53">
        <v>37.397</v>
      </c>
      <c r="M30" s="53"/>
      <c r="N30" s="53"/>
      <c r="O30" s="53"/>
      <c r="P30" s="53"/>
      <c r="Q30" s="87">
        <f t="shared" si="1"/>
        <v>632.71</v>
      </c>
    </row>
    <row r="31" spans="1:17" ht="12.75">
      <c r="A31" s="83"/>
      <c r="B31" s="84" t="s">
        <v>324</v>
      </c>
      <c r="C31" s="85"/>
      <c r="D31" s="86"/>
      <c r="E31" s="282">
        <f t="shared" si="0"/>
        <v>0</v>
      </c>
      <c r="F31" s="277">
        <v>551.605</v>
      </c>
      <c r="G31" s="86">
        <v>0.0054</v>
      </c>
      <c r="H31" s="53"/>
      <c r="I31" s="53"/>
      <c r="J31" s="53">
        <v>4.607</v>
      </c>
      <c r="K31" s="53"/>
      <c r="L31" s="53">
        <v>99.517</v>
      </c>
      <c r="M31" s="53"/>
      <c r="N31" s="53"/>
      <c r="O31" s="53"/>
      <c r="P31" s="53"/>
      <c r="Q31" s="87">
        <f t="shared" si="1"/>
        <v>655.729</v>
      </c>
    </row>
    <row r="32" spans="1:17" ht="12.75">
      <c r="A32" s="83"/>
      <c r="B32" s="84" t="s">
        <v>325</v>
      </c>
      <c r="C32" s="85"/>
      <c r="D32" s="86"/>
      <c r="E32" s="282">
        <f t="shared" si="0"/>
        <v>0</v>
      </c>
      <c r="F32" s="277">
        <v>286.077</v>
      </c>
      <c r="G32" s="86">
        <v>0.0028</v>
      </c>
      <c r="H32" s="53"/>
      <c r="I32" s="53"/>
      <c r="J32" s="53">
        <v>32.809</v>
      </c>
      <c r="K32" s="53"/>
      <c r="L32" s="53">
        <v>16.611</v>
      </c>
      <c r="M32" s="53"/>
      <c r="N32" s="53"/>
      <c r="O32" s="53"/>
      <c r="P32" s="53"/>
      <c r="Q32" s="87">
        <f t="shared" si="1"/>
        <v>335.49699999999996</v>
      </c>
    </row>
    <row r="33" spans="1:17" ht="12.75">
      <c r="A33" s="83"/>
      <c r="B33" s="84" t="s">
        <v>326</v>
      </c>
      <c r="C33" s="85"/>
      <c r="D33" s="86"/>
      <c r="E33" s="282">
        <f t="shared" si="0"/>
        <v>0</v>
      </c>
      <c r="F33" s="277">
        <v>500.742</v>
      </c>
      <c r="G33" s="86">
        <v>0.0049</v>
      </c>
      <c r="H33" s="53"/>
      <c r="I33" s="53"/>
      <c r="J33" s="53"/>
      <c r="K33" s="53"/>
      <c r="L33" s="53">
        <v>25.719</v>
      </c>
      <c r="M33" s="53"/>
      <c r="N33" s="53"/>
      <c r="O33" s="53"/>
      <c r="P33" s="53"/>
      <c r="Q33" s="87">
        <f t="shared" si="1"/>
        <v>526.461</v>
      </c>
    </row>
    <row r="34" spans="1:17" ht="12.75">
      <c r="A34" s="83"/>
      <c r="B34" s="84" t="s">
        <v>327</v>
      </c>
      <c r="C34" s="85"/>
      <c r="D34" s="86"/>
      <c r="E34" s="282">
        <f t="shared" si="0"/>
        <v>0</v>
      </c>
      <c r="F34" s="277">
        <v>109.083</v>
      </c>
      <c r="G34" s="86">
        <v>0.0011</v>
      </c>
      <c r="H34" s="53"/>
      <c r="I34" s="53"/>
      <c r="J34" s="53">
        <v>39.696</v>
      </c>
      <c r="K34" s="53"/>
      <c r="L34" s="53">
        <v>23.046</v>
      </c>
      <c r="M34" s="53"/>
      <c r="N34" s="53"/>
      <c r="O34" s="53"/>
      <c r="P34" s="53"/>
      <c r="Q34" s="87">
        <f t="shared" si="1"/>
        <v>171.825</v>
      </c>
    </row>
    <row r="35" spans="1:17" ht="12.75">
      <c r="A35" s="83"/>
      <c r="B35" s="84" t="s">
        <v>328</v>
      </c>
      <c r="C35" s="85"/>
      <c r="D35" s="86"/>
      <c r="E35" s="282">
        <f t="shared" si="0"/>
        <v>0</v>
      </c>
      <c r="F35" s="277">
        <v>157.141</v>
      </c>
      <c r="G35" s="86">
        <v>0.0015</v>
      </c>
      <c r="H35" s="53"/>
      <c r="I35" s="53"/>
      <c r="J35" s="53"/>
      <c r="K35" s="53"/>
      <c r="L35" s="53">
        <v>44.972</v>
      </c>
      <c r="M35" s="53"/>
      <c r="N35" s="53"/>
      <c r="O35" s="53"/>
      <c r="P35" s="53"/>
      <c r="Q35" s="87">
        <f t="shared" si="1"/>
        <v>202.113</v>
      </c>
    </row>
    <row r="36" spans="1:17" ht="12.75">
      <c r="A36" s="83"/>
      <c r="B36" s="84" t="s">
        <v>329</v>
      </c>
      <c r="C36" s="85"/>
      <c r="D36" s="86"/>
      <c r="E36" s="282">
        <f t="shared" si="0"/>
        <v>0</v>
      </c>
      <c r="F36" s="277">
        <v>281.222</v>
      </c>
      <c r="G36" s="86">
        <v>0.0027</v>
      </c>
      <c r="H36" s="53"/>
      <c r="I36" s="53"/>
      <c r="J36" s="53">
        <v>55.607</v>
      </c>
      <c r="K36" s="53"/>
      <c r="L36" s="53">
        <v>46.025</v>
      </c>
      <c r="M36" s="53"/>
      <c r="N36" s="53"/>
      <c r="O36" s="53"/>
      <c r="P36" s="53"/>
      <c r="Q36" s="87">
        <f t="shared" si="1"/>
        <v>382.8539999999999</v>
      </c>
    </row>
    <row r="37" spans="1:17" ht="12.75">
      <c r="A37" s="83"/>
      <c r="B37" s="84" t="s">
        <v>330</v>
      </c>
      <c r="C37" s="85"/>
      <c r="D37" s="86"/>
      <c r="E37" s="282">
        <f t="shared" si="0"/>
        <v>0</v>
      </c>
      <c r="F37" s="277">
        <v>107.749</v>
      </c>
      <c r="G37" s="86">
        <v>0.001</v>
      </c>
      <c r="H37" s="53"/>
      <c r="I37" s="53"/>
      <c r="J37" s="53">
        <v>5.909</v>
      </c>
      <c r="K37" s="53"/>
      <c r="L37" s="53">
        <v>25.416</v>
      </c>
      <c r="M37" s="53"/>
      <c r="N37" s="53"/>
      <c r="O37" s="53"/>
      <c r="P37" s="53"/>
      <c r="Q37" s="87">
        <f t="shared" si="1"/>
        <v>139.074</v>
      </c>
    </row>
    <row r="38" spans="1:17" ht="12.75">
      <c r="A38" s="83"/>
      <c r="B38" s="84" t="s">
        <v>331</v>
      </c>
      <c r="C38" s="85"/>
      <c r="D38" s="86"/>
      <c r="E38" s="282">
        <f t="shared" si="0"/>
        <v>0</v>
      </c>
      <c r="F38" s="277">
        <v>79.785</v>
      </c>
      <c r="G38" s="86">
        <v>0.0008</v>
      </c>
      <c r="H38" s="53"/>
      <c r="I38" s="53"/>
      <c r="J38" s="53">
        <v>10.544</v>
      </c>
      <c r="K38" s="53"/>
      <c r="L38" s="53">
        <v>9.469</v>
      </c>
      <c r="M38" s="53"/>
      <c r="N38" s="53"/>
      <c r="O38" s="53"/>
      <c r="P38" s="53"/>
      <c r="Q38" s="87">
        <f t="shared" si="1"/>
        <v>99.79799999999999</v>
      </c>
    </row>
    <row r="39" spans="1:17" ht="13.5" thickBot="1">
      <c r="A39" s="91"/>
      <c r="B39" s="92" t="s">
        <v>332</v>
      </c>
      <c r="C39" s="93">
        <v>2939.654</v>
      </c>
      <c r="D39" s="94">
        <v>0.6058</v>
      </c>
      <c r="E39" s="283">
        <f t="shared" si="0"/>
        <v>2939.654</v>
      </c>
      <c r="F39" s="278"/>
      <c r="G39" s="94"/>
      <c r="H39" s="95"/>
      <c r="I39" s="95"/>
      <c r="J39" s="95"/>
      <c r="K39" s="95"/>
      <c r="L39" s="95">
        <v>340.197</v>
      </c>
      <c r="M39" s="95"/>
      <c r="N39" s="95"/>
      <c r="O39" s="95"/>
      <c r="P39" s="95"/>
      <c r="Q39" s="87">
        <f t="shared" si="1"/>
        <v>340.197</v>
      </c>
    </row>
    <row r="40" spans="1:17" ht="13.5" thickBot="1">
      <c r="A40" s="96"/>
      <c r="B40" s="97" t="s">
        <v>333</v>
      </c>
      <c r="C40" s="98">
        <f>SUM(C10:C39)</f>
        <v>6662.945</v>
      </c>
      <c r="D40" s="99">
        <v>0.3295</v>
      </c>
      <c r="E40" s="274">
        <f>SUM(E10:E39)</f>
        <v>6662.945</v>
      </c>
      <c r="F40" s="279">
        <f>SUM(F10:F39)</f>
        <v>6574.887000000001</v>
      </c>
      <c r="G40" s="99">
        <v>0.0639</v>
      </c>
      <c r="H40" s="98">
        <f>SUM(H10:H39)</f>
        <v>258</v>
      </c>
      <c r="I40" s="98">
        <f aca="true" t="shared" si="2" ref="I40:P40">SUM(I10:I39)</f>
        <v>0</v>
      </c>
      <c r="J40" s="98">
        <f>SUM(J10:J39)</f>
        <v>373.75699999999995</v>
      </c>
      <c r="K40" s="98"/>
      <c r="L40" s="98">
        <f>SUM(L10:L39)</f>
        <v>1760.85</v>
      </c>
      <c r="M40" s="98">
        <f t="shared" si="2"/>
        <v>0</v>
      </c>
      <c r="N40" s="98">
        <f t="shared" si="2"/>
        <v>0</v>
      </c>
      <c r="O40" s="98">
        <f t="shared" si="2"/>
        <v>0</v>
      </c>
      <c r="P40" s="98">
        <f t="shared" si="2"/>
        <v>0</v>
      </c>
      <c r="Q40" s="274">
        <f>SUM(Q10:Q39)</f>
        <v>8967.494</v>
      </c>
    </row>
    <row r="41" spans="1:17" ht="12.75">
      <c r="A41" s="100"/>
      <c r="B41" s="101" t="s">
        <v>334</v>
      </c>
      <c r="C41" s="102"/>
      <c r="D41" s="103"/>
      <c r="E41" s="284">
        <f t="shared" si="0"/>
        <v>0</v>
      </c>
      <c r="F41" s="280">
        <v>1651.543</v>
      </c>
      <c r="G41" s="103">
        <v>0.016</v>
      </c>
      <c r="H41" s="104">
        <v>61.7</v>
      </c>
      <c r="I41" s="104"/>
      <c r="J41" s="104"/>
      <c r="K41" s="104"/>
      <c r="L41" s="104">
        <v>145.673</v>
      </c>
      <c r="M41" s="104"/>
      <c r="N41" s="104"/>
      <c r="O41" s="104"/>
      <c r="P41" s="104"/>
      <c r="Q41" s="87">
        <f t="shared" si="1"/>
        <v>1858.916</v>
      </c>
    </row>
    <row r="42" spans="1:17" ht="12.75">
      <c r="A42" s="83"/>
      <c r="B42" s="84" t="s">
        <v>335</v>
      </c>
      <c r="C42" s="85"/>
      <c r="D42" s="86"/>
      <c r="E42" s="282">
        <f t="shared" si="0"/>
        <v>0</v>
      </c>
      <c r="F42" s="277">
        <v>238.082</v>
      </c>
      <c r="G42" s="86">
        <v>0.0023</v>
      </c>
      <c r="H42" s="53">
        <v>185</v>
      </c>
      <c r="I42" s="53"/>
      <c r="J42" s="53"/>
      <c r="K42" s="53"/>
      <c r="L42" s="53">
        <v>54.404</v>
      </c>
      <c r="M42" s="53"/>
      <c r="N42" s="53"/>
      <c r="O42" s="53"/>
      <c r="P42" s="53"/>
      <c r="Q42" s="87">
        <f t="shared" si="1"/>
        <v>477.486</v>
      </c>
    </row>
    <row r="43" spans="1:17" ht="13.5" thickBot="1">
      <c r="A43" s="91"/>
      <c r="B43" s="92" t="s">
        <v>336</v>
      </c>
      <c r="C43" s="93"/>
      <c r="D43" s="94"/>
      <c r="E43" s="283">
        <f t="shared" si="0"/>
        <v>0</v>
      </c>
      <c r="F43" s="278">
        <v>931.834</v>
      </c>
      <c r="G43" s="94">
        <v>0.0091</v>
      </c>
      <c r="H43" s="95"/>
      <c r="I43" s="95"/>
      <c r="J43" s="95"/>
      <c r="K43" s="95"/>
      <c r="L43" s="95">
        <v>429.973</v>
      </c>
      <c r="M43" s="95"/>
      <c r="N43" s="95"/>
      <c r="O43" s="95"/>
      <c r="P43" s="95"/>
      <c r="Q43" s="87">
        <f t="shared" si="1"/>
        <v>1361.807</v>
      </c>
    </row>
    <row r="44" spans="1:17" ht="13.5" thickBot="1">
      <c r="A44" s="96"/>
      <c r="B44" s="97" t="s">
        <v>337</v>
      </c>
      <c r="C44" s="98"/>
      <c r="D44" s="105"/>
      <c r="E44" s="274">
        <f>E41+E42+E43</f>
        <v>0</v>
      </c>
      <c r="F44" s="279">
        <f>F41+F42+F43</f>
        <v>2821.459</v>
      </c>
      <c r="G44" s="99">
        <v>0.0274</v>
      </c>
      <c r="H44" s="98">
        <f>H41+H42+H43</f>
        <v>246.7</v>
      </c>
      <c r="I44" s="98">
        <f>I41+I42+I43</f>
        <v>0</v>
      </c>
      <c r="J44" s="98"/>
      <c r="K44" s="98"/>
      <c r="L44" s="98">
        <f aca="true" t="shared" si="3" ref="L44:Q44">L41+L42+L43</f>
        <v>630.05</v>
      </c>
      <c r="M44" s="98">
        <f t="shared" si="3"/>
        <v>0</v>
      </c>
      <c r="N44" s="98">
        <f t="shared" si="3"/>
        <v>0</v>
      </c>
      <c r="O44" s="98">
        <f t="shared" si="3"/>
        <v>0</v>
      </c>
      <c r="P44" s="98">
        <f t="shared" si="3"/>
        <v>0</v>
      </c>
      <c r="Q44" s="274">
        <f t="shared" si="3"/>
        <v>3698.209</v>
      </c>
    </row>
    <row r="45" spans="1:17" ht="12.75" hidden="1">
      <c r="A45" s="100"/>
      <c r="B45" s="101" t="s">
        <v>414</v>
      </c>
      <c r="C45" s="102"/>
      <c r="D45" s="103"/>
      <c r="E45" s="284">
        <f t="shared" si="0"/>
        <v>0</v>
      </c>
      <c r="F45" s="280"/>
      <c r="G45" s="103"/>
      <c r="H45" s="104"/>
      <c r="I45" s="104"/>
      <c r="J45" s="104"/>
      <c r="K45" s="104"/>
      <c r="L45" s="104"/>
      <c r="M45" s="104"/>
      <c r="N45" s="104"/>
      <c r="O45" s="104"/>
      <c r="P45" s="104"/>
      <c r="Q45" s="106">
        <f>F45+H45+K45+I45+J45</f>
        <v>0</v>
      </c>
    </row>
    <row r="46" spans="1:17" ht="13.5" hidden="1" thickBot="1">
      <c r="A46" s="91"/>
      <c r="B46" s="92" t="s">
        <v>415</v>
      </c>
      <c r="C46" s="93"/>
      <c r="D46" s="94"/>
      <c r="E46" s="283">
        <f t="shared" si="0"/>
        <v>0</v>
      </c>
      <c r="F46" s="278"/>
      <c r="G46" s="94"/>
      <c r="H46" s="95"/>
      <c r="I46" s="95"/>
      <c r="J46" s="95"/>
      <c r="K46" s="95"/>
      <c r="L46" s="95"/>
      <c r="M46" s="95"/>
      <c r="N46" s="95"/>
      <c r="O46" s="95"/>
      <c r="P46" s="95"/>
      <c r="Q46" s="107">
        <f>F46+H46+K46+I46+J46</f>
        <v>0</v>
      </c>
    </row>
    <row r="47" spans="1:17" ht="13.5" thickBot="1">
      <c r="A47" s="96"/>
      <c r="B47" s="108" t="s">
        <v>346</v>
      </c>
      <c r="C47" s="176">
        <f>C40+C44+C45+C46</f>
        <v>6662.945</v>
      </c>
      <c r="D47" s="99">
        <v>0.3295</v>
      </c>
      <c r="E47" s="275">
        <f>E40+E44+E45+E46</f>
        <v>6662.945</v>
      </c>
      <c r="F47" s="281">
        <f>F40+F44+F45+F46</f>
        <v>9396.346000000001</v>
      </c>
      <c r="G47" s="99">
        <v>0.0913</v>
      </c>
      <c r="H47" s="176">
        <f>H40+H44+H45+H46</f>
        <v>504.7</v>
      </c>
      <c r="I47" s="98">
        <f aca="true" t="shared" si="4" ref="I47:P47">I40+I44+I45+I46</f>
        <v>0</v>
      </c>
      <c r="J47" s="176">
        <f>J40+J44+J45+J46</f>
        <v>373.75699999999995</v>
      </c>
      <c r="K47" s="98">
        <f t="shared" si="4"/>
        <v>0</v>
      </c>
      <c r="L47" s="176">
        <f>L40+L44+L45+L46</f>
        <v>2390.8999999999996</v>
      </c>
      <c r="M47" s="98">
        <f t="shared" si="4"/>
        <v>0</v>
      </c>
      <c r="N47" s="98">
        <f t="shared" si="4"/>
        <v>0</v>
      </c>
      <c r="O47" s="98">
        <f t="shared" si="4"/>
        <v>0</v>
      </c>
      <c r="P47" s="98">
        <f t="shared" si="4"/>
        <v>0</v>
      </c>
      <c r="Q47" s="275">
        <f>Q40+Q44+Q45+Q46</f>
        <v>12665.703000000001</v>
      </c>
    </row>
    <row r="48" spans="1:7" ht="12.75">
      <c r="A48" s="32"/>
      <c r="G48" s="253"/>
    </row>
    <row r="49" spans="1:17" ht="15.75">
      <c r="A49" s="373" t="s">
        <v>70</v>
      </c>
      <c r="B49" s="373"/>
      <c r="C49" s="373"/>
      <c r="D49" s="373"/>
      <c r="E49" s="373"/>
      <c r="F49" s="373"/>
      <c r="G49" s="373"/>
      <c r="H49" s="373"/>
      <c r="I49" s="373"/>
      <c r="J49" s="373"/>
      <c r="K49" s="373"/>
      <c r="L49" s="373"/>
      <c r="M49" s="373"/>
      <c r="N49" s="373"/>
      <c r="O49" s="373"/>
      <c r="P49" s="373"/>
      <c r="Q49" s="373"/>
    </row>
    <row r="50" ht="12.75">
      <c r="A50" s="32"/>
    </row>
    <row r="51" ht="12.75">
      <c r="A51" s="32"/>
    </row>
    <row r="54" ht="12.75">
      <c r="A54" s="7"/>
    </row>
  </sheetData>
  <mergeCells count="25">
    <mergeCell ref="A49:Q49"/>
    <mergeCell ref="L7:P7"/>
    <mergeCell ref="Q7:Q9"/>
    <mergeCell ref="C8:D8"/>
    <mergeCell ref="F8:G8"/>
    <mergeCell ref="H8:H9"/>
    <mergeCell ref="I8:I9"/>
    <mergeCell ref="J8:K8"/>
    <mergeCell ref="C6:E6"/>
    <mergeCell ref="F6:Q6"/>
    <mergeCell ref="O8:O9"/>
    <mergeCell ref="P8:P9"/>
    <mergeCell ref="C7:D7"/>
    <mergeCell ref="E7:E9"/>
    <mergeCell ref="F7:K7"/>
    <mergeCell ref="K1:Q1"/>
    <mergeCell ref="K2:Q2"/>
    <mergeCell ref="L8:L9"/>
    <mergeCell ref="M8:M9"/>
    <mergeCell ref="N8:N9"/>
    <mergeCell ref="K3:Q3"/>
    <mergeCell ref="A4:Q4"/>
    <mergeCell ref="P5:Q5"/>
    <mergeCell ref="A6:A9"/>
    <mergeCell ref="B6:B9"/>
  </mergeCells>
  <hyperlinks>
    <hyperlink ref="B21" location="_ftn1" display="_ftn1"/>
  </hyperlinks>
  <printOptions/>
  <pageMargins left="0.75" right="0.24" top="0.2" bottom="0.31" header="0.86" footer="0.5"/>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dimension ref="A1:J40"/>
  <sheetViews>
    <sheetView workbookViewId="0" topLeftCell="A1">
      <selection activeCell="D5" sqref="D5"/>
    </sheetView>
  </sheetViews>
  <sheetFormatPr defaultColWidth="9.140625" defaultRowHeight="12.75"/>
  <cols>
    <col min="1" max="1" width="8.7109375" style="80" bestFit="1" customWidth="1"/>
    <col min="2" max="2" width="41.8515625" style="80" customWidth="1"/>
    <col min="3" max="3" width="15.57421875" style="80" customWidth="1"/>
    <col min="4" max="4" width="13.140625" style="80" customWidth="1"/>
    <col min="5" max="5" width="16.8515625" style="80" customWidth="1"/>
    <col min="6" max="6" width="16.28125" style="80" customWidth="1"/>
    <col min="7" max="7" width="1.7109375" style="80" hidden="1" customWidth="1"/>
    <col min="8" max="16384" width="9.140625" style="80" customWidth="1"/>
  </cols>
  <sheetData>
    <row r="1" ht="12.75">
      <c r="A1" s="32"/>
    </row>
    <row r="2" spans="1:6" ht="12.75">
      <c r="A2" s="32"/>
      <c r="D2" s="305" t="s">
        <v>242</v>
      </c>
      <c r="E2" s="305"/>
      <c r="F2" s="305"/>
    </row>
    <row r="3" spans="1:6" ht="12.75">
      <c r="A3" s="32"/>
      <c r="D3" s="387" t="s">
        <v>119</v>
      </c>
      <c r="E3" s="387"/>
      <c r="F3" s="387"/>
    </row>
    <row r="4" spans="1:10" ht="12.75">
      <c r="A4" s="32"/>
      <c r="D4" s="305" t="s">
        <v>76</v>
      </c>
      <c r="E4" s="305"/>
      <c r="F4" s="305"/>
      <c r="G4" s="196"/>
      <c r="H4" s="196"/>
      <c r="I4" s="196"/>
      <c r="J4" s="196"/>
    </row>
    <row r="5" ht="18.75">
      <c r="A5" s="33"/>
    </row>
    <row r="6" spans="1:6" ht="18.75">
      <c r="A6" s="378" t="s">
        <v>254</v>
      </c>
      <c r="B6" s="378"/>
      <c r="C6" s="378"/>
      <c r="D6" s="378"/>
      <c r="E6" s="378"/>
      <c r="F6" s="378"/>
    </row>
    <row r="7" ht="12.75">
      <c r="A7" s="31"/>
    </row>
    <row r="8" ht="12.75">
      <c r="A8" s="31"/>
    </row>
    <row r="9" spans="1:6" ht="13.5" thickBot="1">
      <c r="A9" s="31"/>
      <c r="F9" s="4" t="s">
        <v>296</v>
      </c>
    </row>
    <row r="10" spans="1:6" ht="15.75">
      <c r="A10" s="379" t="s">
        <v>391</v>
      </c>
      <c r="B10" s="381" t="s">
        <v>418</v>
      </c>
      <c r="C10" s="383" t="s">
        <v>393</v>
      </c>
      <c r="D10" s="385" t="s">
        <v>394</v>
      </c>
      <c r="E10" s="381"/>
      <c r="F10" s="383" t="s">
        <v>345</v>
      </c>
    </row>
    <row r="11" spans="1:6" ht="12.75">
      <c r="A11" s="380"/>
      <c r="B11" s="382"/>
      <c r="C11" s="384"/>
      <c r="D11" s="386" t="s">
        <v>345</v>
      </c>
      <c r="E11" s="382" t="s">
        <v>395</v>
      </c>
      <c r="F11" s="384"/>
    </row>
    <row r="12" spans="1:6" ht="19.5" customHeight="1">
      <c r="A12" s="380"/>
      <c r="B12" s="382"/>
      <c r="C12" s="384"/>
      <c r="D12" s="386"/>
      <c r="E12" s="382"/>
      <c r="F12" s="384"/>
    </row>
    <row r="13" spans="1:6" ht="16.5" thickBot="1">
      <c r="A13" s="109">
        <v>1</v>
      </c>
      <c r="B13" s="110">
        <v>2</v>
      </c>
      <c r="C13" s="111">
        <v>3</v>
      </c>
      <c r="D13" s="112">
        <v>4</v>
      </c>
      <c r="E13" s="110">
        <v>5</v>
      </c>
      <c r="F13" s="111">
        <v>6</v>
      </c>
    </row>
    <row r="14" spans="1:6" ht="16.5" thickBot="1">
      <c r="A14" s="113">
        <v>200000</v>
      </c>
      <c r="B14" s="114" t="s">
        <v>243</v>
      </c>
      <c r="C14" s="115">
        <f>C15+C18</f>
        <v>-1169.489</v>
      </c>
      <c r="D14" s="116">
        <f>D15+D18</f>
        <v>1169.489</v>
      </c>
      <c r="E14" s="117">
        <f>E15+E18</f>
        <v>1169.489</v>
      </c>
      <c r="F14" s="115">
        <f>C14+D14</f>
        <v>0</v>
      </c>
    </row>
    <row r="15" spans="1:6" ht="16.5" thickBot="1">
      <c r="A15" s="113">
        <v>203000</v>
      </c>
      <c r="B15" s="114" t="s">
        <v>244</v>
      </c>
      <c r="C15" s="115">
        <f>C16-C17</f>
        <v>0</v>
      </c>
      <c r="D15" s="116">
        <f>D16-D17</f>
        <v>0</v>
      </c>
      <c r="E15" s="117">
        <f>E16-E17</f>
        <v>0</v>
      </c>
      <c r="F15" s="115">
        <f aca="true" t="shared" si="0" ref="F15:F30">C15+D15</f>
        <v>0</v>
      </c>
    </row>
    <row r="16" spans="1:6" ht="15.75">
      <c r="A16" s="118">
        <v>203410</v>
      </c>
      <c r="B16" s="119" t="s">
        <v>245</v>
      </c>
      <c r="C16" s="120"/>
      <c r="D16" s="121"/>
      <c r="E16" s="122"/>
      <c r="F16" s="123">
        <f t="shared" si="0"/>
        <v>0</v>
      </c>
    </row>
    <row r="17" spans="1:6" ht="16.5" thickBot="1">
      <c r="A17" s="124">
        <v>203420</v>
      </c>
      <c r="B17" s="125" t="s">
        <v>246</v>
      </c>
      <c r="C17" s="126"/>
      <c r="D17" s="127"/>
      <c r="E17" s="128"/>
      <c r="F17" s="129">
        <f t="shared" si="0"/>
        <v>0</v>
      </c>
    </row>
    <row r="18" spans="1:6" ht="32.25" thickBot="1">
      <c r="A18" s="113">
        <v>208000</v>
      </c>
      <c r="B18" s="114" t="s">
        <v>247</v>
      </c>
      <c r="C18" s="115">
        <f>C19-C20+C21</f>
        <v>-1169.489</v>
      </c>
      <c r="D18" s="116">
        <f>D19-D20+D21</f>
        <v>1169.489</v>
      </c>
      <c r="E18" s="117">
        <f>E19-E20+E21</f>
        <v>1169.489</v>
      </c>
      <c r="F18" s="115">
        <f t="shared" si="0"/>
        <v>0</v>
      </c>
    </row>
    <row r="19" spans="1:6" ht="15.75">
      <c r="A19" s="118">
        <v>208100</v>
      </c>
      <c r="B19" s="119" t="s">
        <v>421</v>
      </c>
      <c r="C19" s="120"/>
      <c r="D19" s="121"/>
      <c r="E19" s="122"/>
      <c r="F19" s="123">
        <f t="shared" si="0"/>
        <v>0</v>
      </c>
    </row>
    <row r="20" spans="1:6" ht="15.75">
      <c r="A20" s="130">
        <v>208200</v>
      </c>
      <c r="B20" s="131" t="s">
        <v>422</v>
      </c>
      <c r="C20" s="132"/>
      <c r="D20" s="133"/>
      <c r="E20" s="134"/>
      <c r="F20" s="135">
        <f t="shared" si="0"/>
        <v>0</v>
      </c>
    </row>
    <row r="21" spans="1:6" ht="48" thickBot="1">
      <c r="A21" s="124">
        <v>208400</v>
      </c>
      <c r="B21" s="125" t="s">
        <v>248</v>
      </c>
      <c r="C21" s="126">
        <v>-1169.489</v>
      </c>
      <c r="D21" s="127">
        <v>1169.489</v>
      </c>
      <c r="E21" s="127">
        <v>1169.489</v>
      </c>
      <c r="F21" s="129">
        <f>C21+D21</f>
        <v>0</v>
      </c>
    </row>
    <row r="22" spans="1:6" ht="16.5" thickBot="1">
      <c r="A22" s="113"/>
      <c r="B22" s="114" t="s">
        <v>419</v>
      </c>
      <c r="C22" s="115">
        <f>C14</f>
        <v>-1169.489</v>
      </c>
      <c r="D22" s="116">
        <f>D14</f>
        <v>1169.489</v>
      </c>
      <c r="E22" s="117">
        <f>E14</f>
        <v>1169.489</v>
      </c>
      <c r="F22" s="115">
        <f t="shared" si="0"/>
        <v>0</v>
      </c>
    </row>
    <row r="23" spans="1:6" ht="32.25" thickBot="1">
      <c r="A23" s="113">
        <v>600000</v>
      </c>
      <c r="B23" s="114" t="s">
        <v>420</v>
      </c>
      <c r="C23" s="115">
        <f>C24+C28</f>
        <v>-1169.489</v>
      </c>
      <c r="D23" s="116">
        <f>D24+D28</f>
        <v>1169.489</v>
      </c>
      <c r="E23" s="117">
        <f>E24+E28</f>
        <v>1169.489</v>
      </c>
      <c r="F23" s="115">
        <f t="shared" si="0"/>
        <v>0</v>
      </c>
    </row>
    <row r="24" spans="1:6" ht="16.5" thickBot="1">
      <c r="A24" s="113">
        <v>602000</v>
      </c>
      <c r="B24" s="114" t="s">
        <v>249</v>
      </c>
      <c r="C24" s="115">
        <f>C25-C26+C27</f>
        <v>-1169.489</v>
      </c>
      <c r="D24" s="116">
        <f>D25-D26+D27</f>
        <v>1169.489</v>
      </c>
      <c r="E24" s="117">
        <f>E25-E26+E27</f>
        <v>1169.489</v>
      </c>
      <c r="F24" s="115">
        <f t="shared" si="0"/>
        <v>0</v>
      </c>
    </row>
    <row r="25" spans="1:6" ht="15.75">
      <c r="A25" s="118">
        <v>602100</v>
      </c>
      <c r="B25" s="119" t="s">
        <v>421</v>
      </c>
      <c r="C25" s="120"/>
      <c r="D25" s="121"/>
      <c r="E25" s="122"/>
      <c r="F25" s="123">
        <f t="shared" si="0"/>
        <v>0</v>
      </c>
    </row>
    <row r="26" spans="1:6" ht="15.75">
      <c r="A26" s="130">
        <v>602200</v>
      </c>
      <c r="B26" s="131" t="s">
        <v>422</v>
      </c>
      <c r="C26" s="132"/>
      <c r="D26" s="133"/>
      <c r="E26" s="134"/>
      <c r="F26" s="135">
        <f t="shared" si="0"/>
        <v>0</v>
      </c>
    </row>
    <row r="27" spans="1:6" ht="48" thickBot="1">
      <c r="A27" s="124">
        <v>602400</v>
      </c>
      <c r="B27" s="125" t="s">
        <v>248</v>
      </c>
      <c r="C27" s="126">
        <v>-1169.489</v>
      </c>
      <c r="D27" s="127">
        <v>1169.489</v>
      </c>
      <c r="E27" s="127">
        <v>1169.489</v>
      </c>
      <c r="F27" s="129">
        <f t="shared" si="0"/>
        <v>0</v>
      </c>
    </row>
    <row r="28" spans="1:6" ht="32.25" thickBot="1">
      <c r="A28" s="113">
        <v>603000</v>
      </c>
      <c r="B28" s="114" t="s">
        <v>252</v>
      </c>
      <c r="C28" s="115">
        <f>C29</f>
        <v>0</v>
      </c>
      <c r="D28" s="116">
        <f>D29</f>
        <v>0</v>
      </c>
      <c r="E28" s="117">
        <f>E29</f>
        <v>0</v>
      </c>
      <c r="F28" s="115">
        <f t="shared" si="0"/>
        <v>0</v>
      </c>
    </row>
    <row r="29" spans="1:6" ht="32.25" thickBot="1">
      <c r="A29" s="136">
        <v>603000</v>
      </c>
      <c r="B29" s="137" t="s">
        <v>252</v>
      </c>
      <c r="C29" s="138"/>
      <c r="D29" s="139"/>
      <c r="E29" s="140"/>
      <c r="F29" s="141">
        <f t="shared" si="0"/>
        <v>0</v>
      </c>
    </row>
    <row r="30" spans="1:6" ht="32.25" thickBot="1">
      <c r="A30" s="113"/>
      <c r="B30" s="114" t="s">
        <v>253</v>
      </c>
      <c r="C30" s="115">
        <f>C23</f>
        <v>-1169.489</v>
      </c>
      <c r="D30" s="116">
        <f>D23</f>
        <v>1169.489</v>
      </c>
      <c r="E30" s="117">
        <f>E23</f>
        <v>1169.489</v>
      </c>
      <c r="F30" s="115">
        <f t="shared" si="0"/>
        <v>0</v>
      </c>
    </row>
    <row r="31" spans="1:6" ht="12.75">
      <c r="A31" s="31"/>
      <c r="F31" s="4"/>
    </row>
    <row r="32" spans="1:6" ht="12.75">
      <c r="A32" s="142"/>
      <c r="B32" s="142"/>
      <c r="C32" s="143"/>
      <c r="D32" s="144"/>
      <c r="E32" s="144"/>
      <c r="F32" s="145"/>
    </row>
    <row r="33" ht="12.75">
      <c r="A33" s="31"/>
    </row>
    <row r="34" spans="1:6" ht="12.75">
      <c r="A34" s="323" t="s">
        <v>120</v>
      </c>
      <c r="B34" s="323"/>
      <c r="C34" s="323"/>
      <c r="D34" s="323"/>
      <c r="E34" s="323"/>
      <c r="F34" s="323"/>
    </row>
    <row r="35" ht="12.75">
      <c r="A35" s="4"/>
    </row>
    <row r="36" ht="12.75">
      <c r="A36" s="4"/>
    </row>
    <row r="37" ht="12.75">
      <c r="A37" s="4"/>
    </row>
    <row r="38" spans="1:2" ht="15.75">
      <c r="A38" s="21"/>
      <c r="B38" s="21"/>
    </row>
    <row r="40" ht="12.75">
      <c r="A40" s="146"/>
    </row>
  </sheetData>
  <mergeCells count="12">
    <mergeCell ref="D3:F3"/>
    <mergeCell ref="D2:F2"/>
    <mergeCell ref="A34:F34"/>
    <mergeCell ref="D4:F4"/>
    <mergeCell ref="A6:F6"/>
    <mergeCell ref="A10:A12"/>
    <mergeCell ref="B10:B12"/>
    <mergeCell ref="C10:C12"/>
    <mergeCell ref="D10:E10"/>
    <mergeCell ref="F10:F12"/>
    <mergeCell ref="D11:D12"/>
    <mergeCell ref="E11:E12"/>
  </mergeCells>
  <printOptions/>
  <pageMargins left="0.75" right="0.56" top="1" bottom="1" header="0.5" footer="0.5"/>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dimension ref="A1:G32"/>
  <sheetViews>
    <sheetView workbookViewId="0" topLeftCell="A1">
      <selection activeCell="A4" sqref="A4:G4"/>
    </sheetView>
  </sheetViews>
  <sheetFormatPr defaultColWidth="9.140625" defaultRowHeight="12.75"/>
  <cols>
    <col min="1" max="1" width="16.140625" style="80" customWidth="1"/>
    <col min="2" max="2" width="33.00390625" style="80" customWidth="1"/>
    <col min="3" max="3" width="34.421875" style="80" customWidth="1"/>
    <col min="4" max="4" width="16.421875" style="80" customWidth="1"/>
    <col min="5" max="5" width="13.140625" style="80" customWidth="1"/>
    <col min="6" max="6" width="15.00390625" style="80" customWidth="1"/>
    <col min="7" max="7" width="16.421875" style="80" customWidth="1"/>
    <col min="8" max="16384" width="9.140625" style="80" customWidth="1"/>
  </cols>
  <sheetData>
    <row r="1" spans="1:7" ht="12.75">
      <c r="A1" s="32"/>
      <c r="E1" s="305" t="s">
        <v>255</v>
      </c>
      <c r="F1" s="305"/>
      <c r="G1" s="305"/>
    </row>
    <row r="2" spans="1:7" ht="12.75">
      <c r="A2" s="32"/>
      <c r="E2" s="387" t="s">
        <v>338</v>
      </c>
      <c r="F2" s="387"/>
      <c r="G2" s="387"/>
    </row>
    <row r="3" spans="1:7" ht="12.75">
      <c r="A3" s="32"/>
      <c r="E3" s="305" t="s">
        <v>76</v>
      </c>
      <c r="F3" s="305"/>
      <c r="G3" s="305"/>
    </row>
    <row r="4" spans="1:7" ht="18.75">
      <c r="A4" s="389" t="s">
        <v>80</v>
      </c>
      <c r="B4" s="389"/>
      <c r="C4" s="389"/>
      <c r="D4" s="389"/>
      <c r="E4" s="389"/>
      <c r="F4" s="389"/>
      <c r="G4" s="389"/>
    </row>
    <row r="5" ht="12.75">
      <c r="A5" s="31"/>
    </row>
    <row r="6" spans="1:7" ht="13.5" thickBot="1">
      <c r="A6" s="31"/>
      <c r="G6" s="4" t="s">
        <v>296</v>
      </c>
    </row>
    <row r="7" spans="1:7" ht="60.75" thickBot="1">
      <c r="A7" s="147" t="s">
        <v>427</v>
      </c>
      <c r="B7" s="148" t="s">
        <v>416</v>
      </c>
      <c r="C7" s="339" t="s">
        <v>423</v>
      </c>
      <c r="D7" s="339" t="s">
        <v>424</v>
      </c>
      <c r="E7" s="339" t="s">
        <v>425</v>
      </c>
      <c r="F7" s="339" t="s">
        <v>426</v>
      </c>
      <c r="G7" s="339" t="s">
        <v>256</v>
      </c>
    </row>
    <row r="8" spans="1:7" ht="60.75" thickBot="1">
      <c r="A8" s="35" t="s">
        <v>341</v>
      </c>
      <c r="B8" s="149" t="s">
        <v>257</v>
      </c>
      <c r="C8" s="341"/>
      <c r="D8" s="341"/>
      <c r="E8" s="341"/>
      <c r="F8" s="341"/>
      <c r="G8" s="341"/>
    </row>
    <row r="9" spans="1:7" ht="13.5" thickBot="1">
      <c r="A9" s="150">
        <v>1</v>
      </c>
      <c r="B9" s="148">
        <v>2</v>
      </c>
      <c r="C9" s="148">
        <v>3</v>
      </c>
      <c r="D9" s="148">
        <v>4</v>
      </c>
      <c r="E9" s="148">
        <v>5</v>
      </c>
      <c r="F9" s="148">
        <v>6</v>
      </c>
      <c r="G9" s="148">
        <v>7</v>
      </c>
    </row>
    <row r="10" spans="1:7" ht="12.75">
      <c r="A10" s="151" t="s">
        <v>225</v>
      </c>
      <c r="B10" s="46" t="s">
        <v>226</v>
      </c>
      <c r="C10" s="152"/>
      <c r="D10" s="152"/>
      <c r="E10" s="152"/>
      <c r="F10" s="152"/>
      <c r="G10" s="153">
        <f>G11+G12</f>
        <v>189.489</v>
      </c>
    </row>
    <row r="11" spans="1:7" ht="51">
      <c r="A11" s="154">
        <v>70201</v>
      </c>
      <c r="B11" s="55" t="s">
        <v>35</v>
      </c>
      <c r="C11" s="154" t="s">
        <v>258</v>
      </c>
      <c r="D11" s="154"/>
      <c r="E11" s="154"/>
      <c r="F11" s="154"/>
      <c r="G11" s="53">
        <v>65</v>
      </c>
    </row>
    <row r="12" spans="1:7" ht="12.75">
      <c r="A12" s="54" t="s">
        <v>55</v>
      </c>
      <c r="B12" s="55" t="s">
        <v>56</v>
      </c>
      <c r="C12" s="154" t="s">
        <v>258</v>
      </c>
      <c r="D12" s="156"/>
      <c r="E12" s="156"/>
      <c r="F12" s="156"/>
      <c r="G12" s="53">
        <v>124.489</v>
      </c>
    </row>
    <row r="13" spans="1:7" ht="12.75">
      <c r="A13" s="156"/>
      <c r="B13" s="158"/>
      <c r="C13" s="156"/>
      <c r="D13" s="156"/>
      <c r="E13" s="156"/>
      <c r="F13" s="156"/>
      <c r="G13" s="157"/>
    </row>
    <row r="14" spans="1:7" ht="12.75">
      <c r="A14" s="159">
        <v>24</v>
      </c>
      <c r="B14" s="160" t="s">
        <v>259</v>
      </c>
      <c r="C14" s="156"/>
      <c r="D14" s="156"/>
      <c r="E14" s="156"/>
      <c r="F14" s="156"/>
      <c r="G14" s="161">
        <f>G15+G16+G17+G18+G19</f>
        <v>980</v>
      </c>
    </row>
    <row r="15" spans="1:7" ht="12.75">
      <c r="A15" s="42">
        <v>110201</v>
      </c>
      <c r="B15" s="42" t="s">
        <v>157</v>
      </c>
      <c r="C15" s="154" t="s">
        <v>258</v>
      </c>
      <c r="D15" s="154"/>
      <c r="E15" s="154"/>
      <c r="F15" s="154"/>
      <c r="G15" s="53">
        <v>355</v>
      </c>
    </row>
    <row r="16" spans="1:7" ht="12.75">
      <c r="A16" s="42">
        <v>110202</v>
      </c>
      <c r="B16" s="42" t="s">
        <v>158</v>
      </c>
      <c r="C16" s="154" t="s">
        <v>258</v>
      </c>
      <c r="D16" s="154"/>
      <c r="E16" s="154"/>
      <c r="F16" s="154"/>
      <c r="G16" s="53">
        <v>228</v>
      </c>
    </row>
    <row r="17" spans="1:7" ht="25.5">
      <c r="A17" s="42">
        <v>110204</v>
      </c>
      <c r="B17" s="42" t="s">
        <v>159</v>
      </c>
      <c r="C17" s="154" t="s">
        <v>258</v>
      </c>
      <c r="D17" s="154"/>
      <c r="E17" s="154"/>
      <c r="F17" s="154"/>
      <c r="G17" s="53">
        <v>200</v>
      </c>
    </row>
    <row r="18" spans="1:7" ht="12.75">
      <c r="A18" s="42">
        <v>110205</v>
      </c>
      <c r="B18" s="42" t="s">
        <v>160</v>
      </c>
      <c r="C18" s="154" t="s">
        <v>258</v>
      </c>
      <c r="D18" s="154"/>
      <c r="E18" s="154"/>
      <c r="F18" s="154"/>
      <c r="G18" s="53">
        <v>190</v>
      </c>
    </row>
    <row r="19" spans="1:7" ht="26.25" thickBot="1">
      <c r="A19" s="42">
        <v>110502</v>
      </c>
      <c r="B19" s="42" t="s">
        <v>161</v>
      </c>
      <c r="C19" s="154" t="s">
        <v>258</v>
      </c>
      <c r="D19" s="154"/>
      <c r="E19" s="154"/>
      <c r="F19" s="154"/>
      <c r="G19" s="53">
        <v>7</v>
      </c>
    </row>
    <row r="20" spans="1:7" ht="13.5" hidden="1" thickBot="1">
      <c r="A20" s="154"/>
      <c r="B20" s="154"/>
      <c r="C20" s="154"/>
      <c r="D20" s="154"/>
      <c r="E20" s="154"/>
      <c r="F20" s="154"/>
      <c r="G20" s="155"/>
    </row>
    <row r="21" spans="1:7" ht="13.5" hidden="1" thickBot="1">
      <c r="A21" s="154">
        <v>150101</v>
      </c>
      <c r="B21" s="154"/>
      <c r="C21" s="154"/>
      <c r="D21" s="154"/>
      <c r="E21" s="154"/>
      <c r="F21" s="154"/>
      <c r="G21" s="155"/>
    </row>
    <row r="22" spans="1:7" ht="13.5" hidden="1" thickBot="1">
      <c r="A22" s="44" t="s">
        <v>373</v>
      </c>
      <c r="B22" s="44"/>
      <c r="C22" s="154"/>
      <c r="D22" s="154"/>
      <c r="E22" s="154"/>
      <c r="F22" s="154"/>
      <c r="G22" s="155"/>
    </row>
    <row r="23" spans="1:7" ht="13.5" hidden="1" thickBot="1">
      <c r="A23" s="162" t="s">
        <v>417</v>
      </c>
      <c r="B23" s="154"/>
      <c r="C23" s="154"/>
      <c r="D23" s="154"/>
      <c r="E23" s="154"/>
      <c r="F23" s="154"/>
      <c r="G23" s="155"/>
    </row>
    <row r="24" spans="1:7" ht="13.5" hidden="1" thickBot="1">
      <c r="A24" s="163">
        <v>70101</v>
      </c>
      <c r="B24" s="163"/>
      <c r="C24" s="163" t="s">
        <v>260</v>
      </c>
      <c r="D24" s="163"/>
      <c r="E24" s="163"/>
      <c r="F24" s="163"/>
      <c r="G24" s="164" t="s">
        <v>399</v>
      </c>
    </row>
    <row r="25" spans="1:7" ht="13.5" thickBot="1">
      <c r="A25" s="150"/>
      <c r="B25" s="19" t="s">
        <v>346</v>
      </c>
      <c r="C25" s="148"/>
      <c r="D25" s="148"/>
      <c r="E25" s="148"/>
      <c r="F25" s="148"/>
      <c r="G25" s="165">
        <f>G10+G14</f>
        <v>1169.489</v>
      </c>
    </row>
    <row r="26" ht="12.75">
      <c r="A26" s="3"/>
    </row>
    <row r="27" ht="12.75">
      <c r="A27" s="34" t="s">
        <v>261</v>
      </c>
    </row>
    <row r="28" ht="17.25">
      <c r="A28" s="36" t="s">
        <v>262</v>
      </c>
    </row>
    <row r="29" spans="1:7" ht="15.75">
      <c r="A29" s="166" t="s">
        <v>263</v>
      </c>
      <c r="B29" s="166"/>
      <c r="C29" s="166"/>
      <c r="F29" s="305" t="s">
        <v>264</v>
      </c>
      <c r="G29" s="305"/>
    </row>
    <row r="30" ht="15.75">
      <c r="A30" s="17"/>
    </row>
    <row r="31" spans="1:7" ht="15.75">
      <c r="A31" s="388"/>
      <c r="B31" s="388"/>
      <c r="C31" s="388"/>
      <c r="D31" s="388"/>
      <c r="E31" s="388"/>
      <c r="F31" s="388"/>
      <c r="G31" s="388"/>
    </row>
    <row r="32" ht="12.75">
      <c r="A32" s="3"/>
    </row>
  </sheetData>
  <mergeCells count="11">
    <mergeCell ref="G7:G8"/>
    <mergeCell ref="F29:G29"/>
    <mergeCell ref="A31:G31"/>
    <mergeCell ref="E2:G2"/>
    <mergeCell ref="E1:G1"/>
    <mergeCell ref="A4:G4"/>
    <mergeCell ref="C7:C8"/>
    <mergeCell ref="D7:D8"/>
    <mergeCell ref="E3:G3"/>
    <mergeCell ref="E7:E8"/>
    <mergeCell ref="F7:F8"/>
  </mergeCells>
  <printOptions/>
  <pageMargins left="0.75" right="0.55" top="1" bottom="1" header="0.5" footer="0.5"/>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K50"/>
  <sheetViews>
    <sheetView tabSelected="1" workbookViewId="0" topLeftCell="A1">
      <selection activeCell="C11" sqref="C11"/>
    </sheetView>
  </sheetViews>
  <sheetFormatPr defaultColWidth="9.140625" defaultRowHeight="12.75"/>
  <cols>
    <col min="1" max="1" width="18.8515625" style="80" customWidth="1"/>
    <col min="2" max="2" width="44.57421875" style="80" customWidth="1"/>
    <col min="3" max="3" width="44.8515625" style="80" customWidth="1"/>
    <col min="4" max="4" width="11.8515625" style="80" customWidth="1"/>
    <col min="5" max="5" width="31.28125" style="80" customWidth="1"/>
    <col min="6" max="6" width="10.8515625" style="80" customWidth="1"/>
    <col min="7" max="7" width="16.00390625" style="80" customWidth="1"/>
    <col min="8" max="16384" width="9.140625" style="80" customWidth="1"/>
  </cols>
  <sheetData>
    <row r="1" spans="1:7" ht="12.75">
      <c r="A1" s="32"/>
      <c r="D1" s="387" t="s">
        <v>265</v>
      </c>
      <c r="E1" s="387"/>
      <c r="F1" s="387"/>
      <c r="G1" s="387"/>
    </row>
    <row r="2" spans="1:7" ht="12.75">
      <c r="A2" s="32"/>
      <c r="D2" s="316" t="s">
        <v>119</v>
      </c>
      <c r="E2" s="316"/>
      <c r="F2" s="316"/>
      <c r="G2" s="316"/>
    </row>
    <row r="3" spans="1:7" ht="12.75">
      <c r="A3" s="32"/>
      <c r="D3" s="316" t="s">
        <v>76</v>
      </c>
      <c r="E3" s="316"/>
      <c r="F3" s="316"/>
      <c r="G3" s="316"/>
    </row>
    <row r="4" spans="1:7" ht="18.75">
      <c r="A4" s="390" t="s">
        <v>266</v>
      </c>
      <c r="B4" s="390"/>
      <c r="C4" s="390"/>
      <c r="D4" s="390"/>
      <c r="E4" s="390"/>
      <c r="F4" s="390"/>
      <c r="G4" s="390"/>
    </row>
    <row r="5" spans="1:7" ht="18.75">
      <c r="A5" s="390" t="s">
        <v>290</v>
      </c>
      <c r="B5" s="390"/>
      <c r="C5" s="390"/>
      <c r="D5" s="390"/>
      <c r="E5" s="390"/>
      <c r="F5" s="390"/>
      <c r="G5" s="390"/>
    </row>
    <row r="6" spans="1:7" ht="13.5" thickBot="1">
      <c r="A6" s="31"/>
      <c r="F6" s="391" t="s">
        <v>267</v>
      </c>
      <c r="G6" s="391"/>
    </row>
    <row r="7" spans="1:7" ht="74.25" customHeight="1">
      <c r="A7" s="268" t="s">
        <v>387</v>
      </c>
      <c r="B7" s="256" t="s">
        <v>388</v>
      </c>
      <c r="C7" s="392" t="s">
        <v>393</v>
      </c>
      <c r="D7" s="392"/>
      <c r="E7" s="392" t="s">
        <v>428</v>
      </c>
      <c r="F7" s="392"/>
      <c r="G7" s="167" t="s">
        <v>345</v>
      </c>
    </row>
    <row r="8" spans="1:7" ht="108.75" customHeight="1">
      <c r="A8" s="254" t="s">
        <v>341</v>
      </c>
      <c r="B8" s="393" t="s">
        <v>217</v>
      </c>
      <c r="C8" s="269" t="s">
        <v>429</v>
      </c>
      <c r="D8" s="269" t="s">
        <v>430</v>
      </c>
      <c r="E8" s="269" t="s">
        <v>429</v>
      </c>
      <c r="F8" s="269" t="s">
        <v>430</v>
      </c>
      <c r="G8" s="270" t="s">
        <v>430</v>
      </c>
    </row>
    <row r="9" spans="1:7" ht="24" customHeight="1">
      <c r="A9" s="271">
        <v>1</v>
      </c>
      <c r="B9" s="255">
        <v>2</v>
      </c>
      <c r="C9" s="255">
        <v>3</v>
      </c>
      <c r="D9" s="255">
        <v>4</v>
      </c>
      <c r="E9" s="255">
        <v>5</v>
      </c>
      <c r="F9" s="255">
        <v>6</v>
      </c>
      <c r="G9" s="272">
        <v>7</v>
      </c>
    </row>
    <row r="10" spans="1:7" ht="15.75">
      <c r="A10" s="72" t="s">
        <v>204</v>
      </c>
      <c r="B10" s="43" t="s">
        <v>205</v>
      </c>
      <c r="C10" s="154"/>
      <c r="D10" s="261">
        <f>D11+D12+D13</f>
        <v>167</v>
      </c>
      <c r="E10" s="154"/>
      <c r="F10" s="258"/>
      <c r="G10" s="259">
        <f>D10+F10</f>
        <v>167</v>
      </c>
    </row>
    <row r="11" spans="1:7" ht="42.75" customHeight="1">
      <c r="A11" s="265">
        <v>250404</v>
      </c>
      <c r="B11" s="55" t="s">
        <v>268</v>
      </c>
      <c r="C11" s="168" t="s">
        <v>269</v>
      </c>
      <c r="D11" s="263">
        <v>155</v>
      </c>
      <c r="E11" s="154"/>
      <c r="F11" s="258"/>
      <c r="G11" s="259">
        <f aca="true" t="shared" si="0" ref="G11:G46">D11+F11</f>
        <v>155</v>
      </c>
    </row>
    <row r="12" spans="1:7" ht="45" customHeight="1">
      <c r="A12" s="265">
        <v>250404</v>
      </c>
      <c r="B12" s="55" t="s">
        <v>168</v>
      </c>
      <c r="C12" s="55" t="s">
        <v>121</v>
      </c>
      <c r="D12" s="263">
        <v>12</v>
      </c>
      <c r="E12" s="154"/>
      <c r="F12" s="258"/>
      <c r="G12" s="259">
        <f t="shared" si="0"/>
        <v>12</v>
      </c>
    </row>
    <row r="13" spans="1:7" ht="51" hidden="1">
      <c r="A13" s="265">
        <v>250404</v>
      </c>
      <c r="B13" s="55" t="s">
        <v>168</v>
      </c>
      <c r="C13" s="55" t="s">
        <v>271</v>
      </c>
      <c r="D13" s="263"/>
      <c r="E13" s="154"/>
      <c r="F13" s="258"/>
      <c r="G13" s="259">
        <f t="shared" si="0"/>
        <v>0</v>
      </c>
    </row>
    <row r="14" spans="1:7" ht="18" customHeight="1">
      <c r="A14" s="266" t="s">
        <v>213</v>
      </c>
      <c r="B14" s="43" t="s">
        <v>214</v>
      </c>
      <c r="C14" s="154"/>
      <c r="D14" s="261">
        <f>D15+D17+D18+D19+D22+D23+D24+D25+D28+D16+D29+D30+D21</f>
        <v>430.19899999999996</v>
      </c>
      <c r="E14" s="154"/>
      <c r="F14" s="258"/>
      <c r="G14" s="259">
        <f t="shared" si="0"/>
        <v>430.19899999999996</v>
      </c>
    </row>
    <row r="15" spans="1:7" ht="34.5" customHeight="1">
      <c r="A15" s="267" t="s">
        <v>132</v>
      </c>
      <c r="B15" s="55" t="s">
        <v>133</v>
      </c>
      <c r="C15" s="169" t="s">
        <v>79</v>
      </c>
      <c r="D15" s="263">
        <v>4</v>
      </c>
      <c r="E15" s="154"/>
      <c r="F15" s="258"/>
      <c r="G15" s="259">
        <f t="shared" si="0"/>
        <v>4</v>
      </c>
    </row>
    <row r="16" spans="1:7" ht="43.5" customHeight="1">
      <c r="A16" s="267" t="s">
        <v>132</v>
      </c>
      <c r="B16" s="55" t="s">
        <v>133</v>
      </c>
      <c r="C16" s="169" t="s">
        <v>272</v>
      </c>
      <c r="D16" s="263">
        <v>5</v>
      </c>
      <c r="E16" s="154"/>
      <c r="F16" s="258"/>
      <c r="G16" s="259">
        <f t="shared" si="0"/>
        <v>5</v>
      </c>
    </row>
    <row r="17" spans="1:7" ht="45.75" customHeight="1">
      <c r="A17" s="267" t="s">
        <v>142</v>
      </c>
      <c r="B17" s="55" t="s">
        <v>143</v>
      </c>
      <c r="C17" s="169" t="s">
        <v>272</v>
      </c>
      <c r="D17" s="263">
        <v>15</v>
      </c>
      <c r="E17" s="154"/>
      <c r="F17" s="258"/>
      <c r="G17" s="259">
        <f t="shared" si="0"/>
        <v>15</v>
      </c>
    </row>
    <row r="18" spans="1:7" ht="43.5" customHeight="1">
      <c r="A18" s="267" t="s">
        <v>144</v>
      </c>
      <c r="B18" s="55" t="s">
        <v>145</v>
      </c>
      <c r="C18" s="169" t="s">
        <v>272</v>
      </c>
      <c r="D18" s="263">
        <v>66.4</v>
      </c>
      <c r="E18" s="154"/>
      <c r="F18" s="258"/>
      <c r="G18" s="259">
        <f t="shared" si="0"/>
        <v>66.4</v>
      </c>
    </row>
    <row r="19" spans="1:7" ht="31.5" customHeight="1">
      <c r="A19" s="267" t="s">
        <v>274</v>
      </c>
      <c r="B19" s="55" t="s">
        <v>275</v>
      </c>
      <c r="C19" s="169" t="s">
        <v>276</v>
      </c>
      <c r="D19" s="258">
        <v>42.071</v>
      </c>
      <c r="E19" s="154"/>
      <c r="F19" s="258"/>
      <c r="G19" s="259">
        <f t="shared" si="0"/>
        <v>42.071</v>
      </c>
    </row>
    <row r="20" spans="1:7" ht="25.5" hidden="1">
      <c r="A20" s="267">
        <v>130104</v>
      </c>
      <c r="B20" s="55" t="s">
        <v>166</v>
      </c>
      <c r="C20" s="169" t="s">
        <v>276</v>
      </c>
      <c r="D20" s="263"/>
      <c r="E20" s="154"/>
      <c r="F20" s="258"/>
      <c r="G20" s="259">
        <f t="shared" si="0"/>
        <v>0</v>
      </c>
    </row>
    <row r="21" spans="1:7" ht="31.5" customHeight="1">
      <c r="A21" s="267" t="s">
        <v>480</v>
      </c>
      <c r="B21" s="55" t="s">
        <v>516</v>
      </c>
      <c r="C21" s="169" t="s">
        <v>276</v>
      </c>
      <c r="D21" s="258">
        <v>29.929</v>
      </c>
      <c r="E21" s="154"/>
      <c r="F21" s="258"/>
      <c r="G21" s="302">
        <v>29.929</v>
      </c>
    </row>
    <row r="22" spans="1:7" ht="33" customHeight="1">
      <c r="A22" s="267" t="s">
        <v>277</v>
      </c>
      <c r="B22" s="55" t="s">
        <v>278</v>
      </c>
      <c r="C22" s="169" t="s">
        <v>276</v>
      </c>
      <c r="D22" s="258">
        <v>52.95</v>
      </c>
      <c r="E22" s="154"/>
      <c r="F22" s="258"/>
      <c r="G22" s="259">
        <f t="shared" si="0"/>
        <v>52.95</v>
      </c>
    </row>
    <row r="23" spans="1:7" ht="30.75" customHeight="1">
      <c r="A23" s="267">
        <v>130112</v>
      </c>
      <c r="B23" s="55" t="s">
        <v>279</v>
      </c>
      <c r="C23" s="169" t="s">
        <v>276</v>
      </c>
      <c r="D23" s="263">
        <v>50</v>
      </c>
      <c r="E23" s="154"/>
      <c r="F23" s="258"/>
      <c r="G23" s="259">
        <f t="shared" si="0"/>
        <v>50</v>
      </c>
    </row>
    <row r="24" spans="1:7" ht="54.75" customHeight="1">
      <c r="A24" s="267" t="s">
        <v>280</v>
      </c>
      <c r="B24" s="55" t="s">
        <v>170</v>
      </c>
      <c r="C24" s="169" t="s">
        <v>276</v>
      </c>
      <c r="D24" s="258">
        <v>25</v>
      </c>
      <c r="E24" s="154"/>
      <c r="F24" s="258"/>
      <c r="G24" s="259">
        <f t="shared" si="0"/>
        <v>25</v>
      </c>
    </row>
    <row r="25" spans="1:7" ht="63.75" hidden="1">
      <c r="A25" s="265">
        <v>250404</v>
      </c>
      <c r="B25" s="55" t="s">
        <v>168</v>
      </c>
      <c r="C25" s="64" t="s">
        <v>189</v>
      </c>
      <c r="D25" s="258"/>
      <c r="E25" s="154"/>
      <c r="F25" s="258"/>
      <c r="G25" s="259">
        <f t="shared" si="0"/>
        <v>0</v>
      </c>
    </row>
    <row r="26" spans="1:7" ht="51" hidden="1">
      <c r="A26" s="265">
        <v>250404</v>
      </c>
      <c r="B26" s="55" t="s">
        <v>168</v>
      </c>
      <c r="C26" s="65" t="s">
        <v>281</v>
      </c>
      <c r="D26" s="258"/>
      <c r="E26" s="154"/>
      <c r="F26" s="258"/>
      <c r="G26" s="259">
        <f t="shared" si="0"/>
        <v>0</v>
      </c>
    </row>
    <row r="27" spans="1:7" ht="15.75" hidden="1">
      <c r="A27" s="265"/>
      <c r="B27" s="55"/>
      <c r="C27" s="65"/>
      <c r="D27" s="258"/>
      <c r="E27" s="154"/>
      <c r="F27" s="258"/>
      <c r="G27" s="259">
        <f t="shared" si="0"/>
        <v>0</v>
      </c>
    </row>
    <row r="28" spans="1:7" ht="54.75" customHeight="1" hidden="1">
      <c r="A28" s="265">
        <v>250404</v>
      </c>
      <c r="B28" s="55" t="s">
        <v>168</v>
      </c>
      <c r="C28" s="65" t="s">
        <v>285</v>
      </c>
      <c r="D28" s="258"/>
      <c r="E28" s="154"/>
      <c r="F28" s="258"/>
      <c r="G28" s="259">
        <f t="shared" si="0"/>
        <v>0</v>
      </c>
    </row>
    <row r="29" spans="1:7" ht="62.25" customHeight="1">
      <c r="A29" s="267" t="s">
        <v>146</v>
      </c>
      <c r="B29" s="55" t="s">
        <v>147</v>
      </c>
      <c r="C29" s="66" t="s">
        <v>272</v>
      </c>
      <c r="D29" s="258">
        <v>99.849</v>
      </c>
      <c r="E29" s="154"/>
      <c r="F29" s="258"/>
      <c r="G29" s="259">
        <f t="shared" si="0"/>
        <v>99.849</v>
      </c>
    </row>
    <row r="30" spans="1:7" ht="44.25" customHeight="1">
      <c r="A30" s="265">
        <v>250404</v>
      </c>
      <c r="B30" s="55" t="s">
        <v>168</v>
      </c>
      <c r="C30" s="64" t="s">
        <v>515</v>
      </c>
      <c r="D30" s="258">
        <v>40</v>
      </c>
      <c r="E30" s="154"/>
      <c r="F30" s="258"/>
      <c r="G30" s="259">
        <f t="shared" si="0"/>
        <v>40</v>
      </c>
    </row>
    <row r="31" spans="1:7" ht="15.75">
      <c r="A31" s="266" t="s">
        <v>225</v>
      </c>
      <c r="B31" s="43" t="s">
        <v>226</v>
      </c>
      <c r="C31" s="169"/>
      <c r="D31" s="261">
        <f>D32+D35+D36+D33+D34</f>
        <v>392.613</v>
      </c>
      <c r="E31" s="154"/>
      <c r="F31" s="261">
        <f>F32+F35+F36</f>
        <v>124.489</v>
      </c>
      <c r="G31" s="259">
        <f t="shared" si="0"/>
        <v>517.102</v>
      </c>
    </row>
    <row r="32" spans="1:7" ht="34.5" customHeight="1">
      <c r="A32" s="267" t="s">
        <v>55</v>
      </c>
      <c r="B32" s="55" t="s">
        <v>56</v>
      </c>
      <c r="C32" s="55" t="s">
        <v>286</v>
      </c>
      <c r="D32" s="263">
        <v>200</v>
      </c>
      <c r="E32" s="154"/>
      <c r="F32" s="258"/>
      <c r="G32" s="259">
        <f t="shared" si="0"/>
        <v>200</v>
      </c>
    </row>
    <row r="33" spans="1:7" ht="28.5" customHeight="1">
      <c r="A33" s="267" t="s">
        <v>55</v>
      </c>
      <c r="B33" s="55" t="s">
        <v>56</v>
      </c>
      <c r="C33" s="55" t="s">
        <v>287</v>
      </c>
      <c r="D33" s="263">
        <v>153</v>
      </c>
      <c r="E33" s="154"/>
      <c r="F33" s="258"/>
      <c r="G33" s="259">
        <f t="shared" si="0"/>
        <v>153</v>
      </c>
    </row>
    <row r="34" spans="1:7" ht="49.5" customHeight="1" hidden="1">
      <c r="A34" s="267" t="s">
        <v>55</v>
      </c>
      <c r="B34" s="55" t="s">
        <v>56</v>
      </c>
      <c r="C34" s="55" t="s">
        <v>288</v>
      </c>
      <c r="D34" s="263"/>
      <c r="E34" s="154"/>
      <c r="F34" s="258"/>
      <c r="G34" s="259">
        <f t="shared" si="0"/>
        <v>0</v>
      </c>
    </row>
    <row r="35" spans="1:7" ht="41.25" customHeight="1">
      <c r="A35" s="267" t="s">
        <v>55</v>
      </c>
      <c r="B35" s="55" t="s">
        <v>56</v>
      </c>
      <c r="C35" s="55"/>
      <c r="D35" s="263"/>
      <c r="E35" s="55" t="s">
        <v>289</v>
      </c>
      <c r="F35" s="258">
        <v>124.489</v>
      </c>
      <c r="G35" s="259">
        <f t="shared" si="0"/>
        <v>124.489</v>
      </c>
    </row>
    <row r="36" spans="1:7" ht="60.75" customHeight="1">
      <c r="A36" s="267" t="s">
        <v>146</v>
      </c>
      <c r="B36" s="55" t="s">
        <v>147</v>
      </c>
      <c r="C36" s="66" t="s">
        <v>272</v>
      </c>
      <c r="D36" s="258">
        <v>39.613</v>
      </c>
      <c r="E36" s="154"/>
      <c r="F36" s="258"/>
      <c r="G36" s="259">
        <f t="shared" si="0"/>
        <v>39.613</v>
      </c>
    </row>
    <row r="37" spans="1:7" ht="33" customHeight="1">
      <c r="A37" s="266" t="s">
        <v>231</v>
      </c>
      <c r="B37" s="43" t="s">
        <v>232</v>
      </c>
      <c r="C37" s="169"/>
      <c r="D37" s="261">
        <f>D38+D39</f>
        <v>50</v>
      </c>
      <c r="E37" s="154"/>
      <c r="F37" s="258"/>
      <c r="G37" s="259">
        <f t="shared" si="0"/>
        <v>50</v>
      </c>
    </row>
    <row r="38" spans="1:7" ht="42.75" customHeight="1">
      <c r="A38" s="265">
        <v>250404</v>
      </c>
      <c r="B38" s="55" t="s">
        <v>168</v>
      </c>
      <c r="C38" s="55" t="s">
        <v>270</v>
      </c>
      <c r="D38" s="263">
        <v>2</v>
      </c>
      <c r="E38" s="154"/>
      <c r="F38" s="258"/>
      <c r="G38" s="259">
        <f t="shared" si="0"/>
        <v>2</v>
      </c>
    </row>
    <row r="39" spans="1:7" ht="64.5" customHeight="1">
      <c r="A39" s="267" t="s">
        <v>151</v>
      </c>
      <c r="B39" s="55" t="s">
        <v>152</v>
      </c>
      <c r="C39" s="257" t="s">
        <v>273</v>
      </c>
      <c r="D39" s="263">
        <v>48</v>
      </c>
      <c r="E39" s="154"/>
      <c r="F39" s="258"/>
      <c r="G39" s="259">
        <f t="shared" si="0"/>
        <v>48</v>
      </c>
    </row>
    <row r="40" spans="1:7" ht="26.25" customHeight="1">
      <c r="A40" s="266" t="s">
        <v>236</v>
      </c>
      <c r="B40" s="43" t="s">
        <v>237</v>
      </c>
      <c r="C40" s="169"/>
      <c r="D40" s="263"/>
      <c r="E40" s="154"/>
      <c r="F40" s="260">
        <f>F41</f>
        <v>30</v>
      </c>
      <c r="G40" s="259">
        <f t="shared" si="0"/>
        <v>30</v>
      </c>
    </row>
    <row r="41" spans="1:7" ht="109.5" customHeight="1">
      <c r="A41" s="267">
        <v>160903</v>
      </c>
      <c r="B41" s="55" t="s">
        <v>173</v>
      </c>
      <c r="C41" s="169"/>
      <c r="D41" s="263"/>
      <c r="E41" s="66" t="s">
        <v>380</v>
      </c>
      <c r="F41" s="258">
        <v>30</v>
      </c>
      <c r="G41" s="259">
        <f t="shared" si="0"/>
        <v>30</v>
      </c>
    </row>
    <row r="42" spans="1:7" ht="15.75" hidden="1">
      <c r="A42" s="72" t="s">
        <v>233</v>
      </c>
      <c r="B42" s="43" t="s">
        <v>234</v>
      </c>
      <c r="C42" s="169"/>
      <c r="D42" s="263"/>
      <c r="E42" s="154"/>
      <c r="F42" s="258"/>
      <c r="G42" s="259">
        <f t="shared" si="0"/>
        <v>0</v>
      </c>
    </row>
    <row r="43" spans="1:7" ht="15.75" hidden="1">
      <c r="A43" s="54">
        <v>110502</v>
      </c>
      <c r="B43" s="55" t="s">
        <v>161</v>
      </c>
      <c r="C43" s="169"/>
      <c r="D43" s="263"/>
      <c r="E43" s="154"/>
      <c r="F43" s="258"/>
      <c r="G43" s="259">
        <f t="shared" si="0"/>
        <v>0</v>
      </c>
    </row>
    <row r="44" spans="1:7" ht="15.75" hidden="1">
      <c r="A44" s="54"/>
      <c r="B44" s="55"/>
      <c r="C44" s="169"/>
      <c r="D44" s="263"/>
      <c r="E44" s="154"/>
      <c r="F44" s="258"/>
      <c r="G44" s="259">
        <f t="shared" si="0"/>
        <v>0</v>
      </c>
    </row>
    <row r="45" spans="1:7" ht="15.75" hidden="1">
      <c r="A45" s="54"/>
      <c r="B45" s="55"/>
      <c r="C45" s="169"/>
      <c r="D45" s="263"/>
      <c r="E45" s="154"/>
      <c r="F45" s="258"/>
      <c r="G45" s="259">
        <f t="shared" si="0"/>
        <v>0</v>
      </c>
    </row>
    <row r="46" spans="1:11" ht="22.5" customHeight="1" thickBot="1">
      <c r="A46" s="170"/>
      <c r="B46" s="171" t="s">
        <v>346</v>
      </c>
      <c r="C46" s="172"/>
      <c r="D46" s="264">
        <f>D10+D14+D31+D37+D40</f>
        <v>1039.812</v>
      </c>
      <c r="E46" s="173"/>
      <c r="F46" s="262">
        <f>F10+F14+F31+F37+F40</f>
        <v>154.489</v>
      </c>
      <c r="G46" s="303">
        <f t="shared" si="0"/>
        <v>1194.301</v>
      </c>
      <c r="H46" s="174"/>
      <c r="I46" s="174"/>
      <c r="J46" s="174"/>
      <c r="K46" s="174"/>
    </row>
    <row r="47" ht="15.75">
      <c r="A47" s="17"/>
    </row>
    <row r="48" spans="1:7" ht="15.75">
      <c r="A48" s="373" t="s">
        <v>216</v>
      </c>
      <c r="B48" s="373"/>
      <c r="C48" s="373"/>
      <c r="D48" s="373"/>
      <c r="E48" s="373"/>
      <c r="F48" s="373"/>
      <c r="G48" s="373"/>
    </row>
    <row r="49" ht="12.75">
      <c r="A49" s="3"/>
    </row>
    <row r="50" ht="17.25">
      <c r="A50" s="175"/>
    </row>
  </sheetData>
  <mergeCells count="9">
    <mergeCell ref="A48:G48"/>
    <mergeCell ref="A5:G5"/>
    <mergeCell ref="D1:G1"/>
    <mergeCell ref="D2:G2"/>
    <mergeCell ref="D3:G3"/>
    <mergeCell ref="A4:G4"/>
    <mergeCell ref="F6:G6"/>
    <mergeCell ref="C7:D7"/>
    <mergeCell ref="E7:F7"/>
  </mergeCells>
  <printOptions/>
  <pageMargins left="0.57" right="0.66" top="0.25" bottom="0.2" header="0.5" footer="0.5"/>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2003-01-02T21:38:43Z</cp:lastPrinted>
  <dcterms:created xsi:type="dcterms:W3CDTF">1996-10-08T23:32:33Z</dcterms:created>
  <dcterms:modified xsi:type="dcterms:W3CDTF">2003-01-02T21:45:24Z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